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heckCompatibility="1" autoCompressPictures="0"/>
  <mc:AlternateContent xmlns:mc="http://schemas.openxmlformats.org/markup-compatibility/2006">
    <mc:Choice Requires="x15">
      <x15ac:absPath xmlns:x15ac="http://schemas.microsoft.com/office/spreadsheetml/2010/11/ac" url="G:\Mi unidad\Gabriela1\Gabriela\Club Obras\Menu\Comedor Obras\"/>
    </mc:Choice>
  </mc:AlternateContent>
  <xr:revisionPtr revIDLastSave="0" documentId="13_ncr:1_{2B2D67DE-B4D3-4926-855B-34A342A90535}" xr6:coauthVersionLast="47" xr6:coauthVersionMax="47" xr10:uidLastSave="{00000000-0000-0000-0000-000000000000}"/>
  <bookViews>
    <workbookView xWindow="-108" yWindow="-108" windowWidth="23256" windowHeight="12456" tabRatio="810" firstSheet="3" activeTab="3" xr2:uid="{00000000-000D-0000-FFFF-FFFF00000000}"/>
  </bookViews>
  <sheets>
    <sheet name="Comensales" sheetId="10" state="hidden" r:id="rId1"/>
    <sheet name="Marzo 2019" sheetId="3" state="hidden" r:id="rId2"/>
    <sheet name="Abril 2019" sheetId="11" state="hidden" r:id="rId3"/>
    <sheet name="Menu colegio Invierno" sheetId="12" r:id="rId4"/>
    <sheet name="Menú base verano porciones" sheetId="1" state="hidden" r:id="rId5"/>
    <sheet name="Menú base invierno porciones" sheetId="2" state="hidden" r:id="rId6"/>
    <sheet name="Lista de precios" sheetId="7" state="hidden" r:id="rId7"/>
  </sheets>
  <definedNames>
    <definedName name="_xlnm._FilterDatabase" localSheetId="0" hidden="1">Comensales!$E$1:$U$280</definedName>
    <definedName name="_xlnm._FilterDatabase" localSheetId="6" hidden="1">'Lista de precios'!$D$1:$AC$281</definedName>
    <definedName name="_xlnm.Print_Area" localSheetId="2">'Abril 2019'!$A$1:$F$29</definedName>
    <definedName name="_xlnm.Print_Area" localSheetId="0">Comensales!$B$2:$B$30</definedName>
    <definedName name="_xlnm.Print_Area" localSheetId="6">'Lista de precios'!$B$2:$B$31</definedName>
    <definedName name="_xlnm.Print_Area" localSheetId="1">'Marzo 2019'!$A$1:$F$24</definedName>
    <definedName name="_xlnm.Print_Titles" localSheetId="0">Comensales!$1:$1</definedName>
    <definedName name="_xlnm.Print_Titles" localSheetId="6">'Lista de precios'!$1:$1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C3" i="11" l="1"/>
  <c r="D3" i="11" s="1"/>
  <c r="E3" i="11" s="1"/>
  <c r="F3" i="11" s="1"/>
  <c r="G3" i="11" s="1"/>
  <c r="H3" i="11" s="1"/>
  <c r="B8" i="11" s="1"/>
  <c r="C8" i="11" s="1"/>
  <c r="D8" i="11" s="1"/>
  <c r="E8" i="11" s="1"/>
  <c r="F8" i="11" s="1"/>
  <c r="G8" i="11" s="1"/>
  <c r="H8" i="11" s="1"/>
  <c r="B13" i="11" s="1"/>
  <c r="C13" i="11" s="1"/>
  <c r="D13" i="11" s="1"/>
  <c r="E13" i="11" s="1"/>
  <c r="F13" i="11" s="1"/>
  <c r="G13" i="11" s="1"/>
  <c r="H13" i="11" s="1"/>
  <c r="B18" i="11" s="1"/>
  <c r="C18" i="11" s="1"/>
  <c r="D18" i="11" s="1"/>
  <c r="E18" i="11" s="1"/>
  <c r="F18" i="11" s="1"/>
  <c r="G18" i="11" s="1"/>
  <c r="H18" i="11" s="1"/>
  <c r="B23" i="11" s="1"/>
  <c r="C23" i="11" s="1"/>
  <c r="E23" i="11"/>
  <c r="F23" i="11" s="1"/>
  <c r="G23" i="11" s="1"/>
  <c r="H23" i="11" s="1"/>
  <c r="F11" i="10"/>
  <c r="E11" i="10"/>
  <c r="D11" i="10"/>
  <c r="C11" i="10"/>
  <c r="R3" i="10"/>
  <c r="S3" i="10" s="1"/>
  <c r="T3" i="10" s="1"/>
  <c r="U3" i="10" s="1"/>
  <c r="M3" i="10"/>
  <c r="N3" i="10" s="1"/>
  <c r="O3" i="10" s="1"/>
  <c r="P3" i="10" s="1"/>
  <c r="H3" i="10"/>
  <c r="I3" i="10" s="1"/>
  <c r="J3" i="10" s="1"/>
  <c r="K3" i="10" s="1"/>
  <c r="AM17" i="1"/>
  <c r="AN68" i="1"/>
  <c r="AN73" i="1"/>
  <c r="AW73" i="1" s="1"/>
  <c r="AN72" i="1"/>
  <c r="AP71" i="1"/>
  <c r="AO71" i="1" s="1"/>
  <c r="AR71" i="1"/>
  <c r="AP70" i="1"/>
  <c r="AO70" i="1" s="1"/>
  <c r="AR70" i="1"/>
  <c r="AV70" i="1" s="1"/>
  <c r="AU70" i="1"/>
  <c r="AP69" i="1"/>
  <c r="AO69" i="1" s="1"/>
  <c r="AR69" i="1"/>
  <c r="AV69" i="1" s="1"/>
  <c r="AU69" i="1"/>
  <c r="C90" i="7"/>
  <c r="AN64" i="1"/>
  <c r="AU63" i="1"/>
  <c r="AV63" i="1"/>
  <c r="AN62" i="1"/>
  <c r="AN18" i="1"/>
  <c r="AR14" i="1"/>
  <c r="AP14" i="1"/>
  <c r="AO14" i="1" s="1"/>
  <c r="AR13" i="1"/>
  <c r="AP13" i="1"/>
  <c r="AO13" i="1" s="1"/>
  <c r="AR12" i="1"/>
  <c r="AV12" i="1" s="1"/>
  <c r="AP12" i="1"/>
  <c r="AO12" i="1" s="1"/>
  <c r="AN11" i="1"/>
  <c r="AN7" i="1"/>
  <c r="AR6" i="1"/>
  <c r="AS6" i="1" s="1"/>
  <c r="AU6" i="1" s="1"/>
  <c r="AP6" i="1"/>
  <c r="AO6" i="1" s="1"/>
  <c r="AR5" i="1"/>
  <c r="AS5" i="1" s="1"/>
  <c r="AP5" i="1"/>
  <c r="AO5" i="1" s="1"/>
  <c r="AN4" i="1"/>
  <c r="C3" i="3"/>
  <c r="D3" i="3" s="1"/>
  <c r="E3" i="3" s="1"/>
  <c r="F3" i="3" s="1"/>
  <c r="G3" i="3" s="1"/>
  <c r="H3" i="3" s="1"/>
  <c r="B8" i="3" s="1"/>
  <c r="C8" i="3" s="1"/>
  <c r="D8" i="3" s="1"/>
  <c r="E8" i="3" s="1"/>
  <c r="F8" i="3" s="1"/>
  <c r="G8" i="3" s="1"/>
  <c r="H8" i="3" s="1"/>
  <c r="B13" i="3" s="1"/>
  <c r="C13" i="3" s="1"/>
  <c r="D13" i="3" s="1"/>
  <c r="E13" i="3" s="1"/>
  <c r="F13" i="3" s="1"/>
  <c r="G13" i="3" s="1"/>
  <c r="H13" i="3" s="1"/>
  <c r="B18" i="3" s="1"/>
  <c r="C18" i="3" s="1"/>
  <c r="D18" i="3" s="1"/>
  <c r="E18" i="3" s="1"/>
  <c r="F18" i="3" s="1"/>
  <c r="G18" i="3" s="1"/>
  <c r="H18" i="3" s="1"/>
  <c r="AZ25" i="1"/>
  <c r="BF6" i="1"/>
  <c r="BB6" i="1"/>
  <c r="BA6" i="1" s="1"/>
  <c r="BD6" i="1"/>
  <c r="BH6" i="1" s="1"/>
  <c r="BE6" i="1"/>
  <c r="BG6" i="1"/>
  <c r="C175" i="7"/>
  <c r="AX19" i="1"/>
  <c r="P25" i="1"/>
  <c r="D25" i="1"/>
  <c r="AZ26" i="1"/>
  <c r="AZ12" i="1"/>
  <c r="AZ17" i="1" s="1"/>
  <c r="BI17" i="1" s="1"/>
  <c r="AZ4" i="1"/>
  <c r="C40" i="7"/>
  <c r="J40" i="7"/>
  <c r="C179" i="7"/>
  <c r="J179" i="7"/>
  <c r="AB11" i="1"/>
  <c r="AK18" i="1" s="1"/>
  <c r="AB4" i="1"/>
  <c r="AK8" i="1" s="1"/>
  <c r="C38" i="7"/>
  <c r="J38" i="7"/>
  <c r="P15" i="1"/>
  <c r="P4" i="1"/>
  <c r="J161" i="7"/>
  <c r="C161" i="7"/>
  <c r="D13" i="1"/>
  <c r="C187" i="7"/>
  <c r="J187" i="7"/>
  <c r="C197" i="7"/>
  <c r="AW72" i="1"/>
  <c r="J197" i="7"/>
  <c r="C236" i="7"/>
  <c r="J236" i="7"/>
  <c r="C132" i="7"/>
  <c r="J132" i="7"/>
  <c r="J175" i="7"/>
  <c r="C129" i="7"/>
  <c r="J129" i="7"/>
  <c r="C194" i="7"/>
  <c r="J194" i="7"/>
  <c r="J74" i="7"/>
  <c r="D4" i="1"/>
  <c r="M10" i="1" s="1"/>
  <c r="C107" i="7"/>
  <c r="J107" i="7"/>
  <c r="C103" i="7"/>
  <c r="J103" i="7"/>
  <c r="C84" i="7"/>
  <c r="J84" i="7"/>
  <c r="C76" i="7"/>
  <c r="J76" i="7"/>
  <c r="J90" i="7"/>
  <c r="C106" i="7"/>
  <c r="J106" i="7"/>
  <c r="C70" i="7"/>
  <c r="C58" i="7"/>
  <c r="C55" i="7"/>
  <c r="C49" i="7"/>
  <c r="C45" i="7"/>
  <c r="J70" i="7"/>
  <c r="J58" i="7"/>
  <c r="J55" i="7"/>
  <c r="J49" i="7"/>
  <c r="J45" i="7"/>
  <c r="BU19" i="1"/>
  <c r="AN188" i="2"/>
  <c r="AR187" i="2"/>
  <c r="AP187" i="2"/>
  <c r="AO187" i="2" s="1"/>
  <c r="AU186" i="2"/>
  <c r="AR186" i="2"/>
  <c r="AP186" i="2"/>
  <c r="AO186" i="2" s="1"/>
  <c r="AU185" i="2"/>
  <c r="AR185" i="2"/>
  <c r="AV185" i="2" s="1"/>
  <c r="AP185" i="2"/>
  <c r="AO185" i="2" s="1"/>
  <c r="AN184" i="2"/>
  <c r="AN180" i="2"/>
  <c r="AR179" i="2"/>
  <c r="AP179" i="2"/>
  <c r="AO179" i="2" s="1"/>
  <c r="AR178" i="2"/>
  <c r="AP178" i="2"/>
  <c r="AO178" i="2" s="1"/>
  <c r="AN177" i="2"/>
  <c r="P193" i="2"/>
  <c r="T192" i="2"/>
  <c r="R192" i="2"/>
  <c r="Q192" i="2" s="1"/>
  <c r="W191" i="2"/>
  <c r="T191" i="2"/>
  <c r="X191" i="2" s="1"/>
  <c r="R191" i="2"/>
  <c r="Q191" i="2" s="1"/>
  <c r="T190" i="2"/>
  <c r="R190" i="2"/>
  <c r="Q190" i="2" s="1"/>
  <c r="T189" i="2"/>
  <c r="X189" i="2" s="1"/>
  <c r="R189" i="2"/>
  <c r="Q189" i="2" s="1"/>
  <c r="P188" i="2"/>
  <c r="H189" i="2"/>
  <c r="L189" i="2" s="1"/>
  <c r="F189" i="2"/>
  <c r="E189" i="2" s="1"/>
  <c r="AZ126" i="2"/>
  <c r="BD125" i="2"/>
  <c r="BH125" i="2" s="1"/>
  <c r="BG125" i="2"/>
  <c r="BB125" i="2"/>
  <c r="BA125" i="2" s="1"/>
  <c r="AZ124" i="2"/>
  <c r="AZ120" i="2"/>
  <c r="BG119" i="2"/>
  <c r="BD119" i="2"/>
  <c r="BH119" i="2" s="1"/>
  <c r="BB119" i="2"/>
  <c r="BA119" i="2" s="1"/>
  <c r="AZ118" i="2"/>
  <c r="AN129" i="2"/>
  <c r="AR128" i="2"/>
  <c r="AV128" i="2" s="1"/>
  <c r="AP128" i="2"/>
  <c r="AO128" i="2"/>
  <c r="AR127" i="2"/>
  <c r="AV127" i="2" s="1"/>
  <c r="AN127" i="2" s="1"/>
  <c r="AU127" i="2"/>
  <c r="AP127" i="2"/>
  <c r="AO127" i="2" s="1"/>
  <c r="AR126" i="2"/>
  <c r="AP126" i="2"/>
  <c r="AO126" i="2" s="1"/>
  <c r="AR125" i="2"/>
  <c r="AP125" i="2"/>
  <c r="AO125" i="2" s="1"/>
  <c r="AN124" i="2"/>
  <c r="P131" i="2"/>
  <c r="P130" i="2"/>
  <c r="X129" i="2"/>
  <c r="W129" i="2"/>
  <c r="P129" i="2" s="1"/>
  <c r="T128" i="2"/>
  <c r="R128" i="2"/>
  <c r="Q128" i="2" s="1"/>
  <c r="T127" i="2"/>
  <c r="X127" i="2" s="1"/>
  <c r="R127" i="2"/>
  <c r="Q127" i="2" s="1"/>
  <c r="T126" i="2"/>
  <c r="X126" i="2" s="1"/>
  <c r="R126" i="2"/>
  <c r="Q126" i="2" s="1"/>
  <c r="P125" i="2"/>
  <c r="X121" i="2"/>
  <c r="P121" i="2" s="1"/>
  <c r="W121" i="2"/>
  <c r="U121" i="2"/>
  <c r="T121" i="2"/>
  <c r="S121" i="2"/>
  <c r="P120" i="2"/>
  <c r="P119" i="2"/>
  <c r="P118" i="2"/>
  <c r="D133" i="2"/>
  <c r="H132" i="2"/>
  <c r="L132" i="2" s="1"/>
  <c r="F132" i="2"/>
  <c r="E132" i="2" s="1"/>
  <c r="H131" i="2"/>
  <c r="F131" i="2"/>
  <c r="E131" i="2" s="1"/>
  <c r="H130" i="2"/>
  <c r="F130" i="2"/>
  <c r="E130" i="2" s="1"/>
  <c r="H129" i="2"/>
  <c r="I129" i="2" s="1"/>
  <c r="K129" i="2" s="1"/>
  <c r="F129" i="2"/>
  <c r="E129" i="2" s="1"/>
  <c r="H128" i="2"/>
  <c r="L128" i="2" s="1"/>
  <c r="F128" i="2"/>
  <c r="E128" i="2" s="1"/>
  <c r="D127" i="2"/>
  <c r="AN74" i="2"/>
  <c r="AR73" i="2"/>
  <c r="AP73" i="2"/>
  <c r="AO73" i="2" s="1"/>
  <c r="AU72" i="2"/>
  <c r="AN72" i="2" s="1"/>
  <c r="AR72" i="2"/>
  <c r="AV72" i="2" s="1"/>
  <c r="AP72" i="2"/>
  <c r="AO72" i="2" s="1"/>
  <c r="AU71" i="2"/>
  <c r="AR71" i="2"/>
  <c r="AV71" i="2" s="1"/>
  <c r="AP71" i="2"/>
  <c r="AO71" i="2" s="1"/>
  <c r="AN70" i="2"/>
  <c r="AN66" i="2"/>
  <c r="AR65" i="2"/>
  <c r="AP65" i="2"/>
  <c r="AO65" i="2" s="1"/>
  <c r="AR64" i="2"/>
  <c r="AV64" i="2" s="1"/>
  <c r="AP64" i="2"/>
  <c r="AO64" i="2" s="1"/>
  <c r="AN63" i="2"/>
  <c r="T71" i="2"/>
  <c r="V71" i="2" s="1"/>
  <c r="R71" i="2"/>
  <c r="Q71" i="2"/>
  <c r="U70" i="2"/>
  <c r="P70" i="2" s="1"/>
  <c r="AZ12" i="2"/>
  <c r="BD11" i="2"/>
  <c r="BB11" i="2"/>
  <c r="BA11" i="2" s="1"/>
  <c r="BG11" i="2"/>
  <c r="AZ10" i="2"/>
  <c r="AN16" i="2"/>
  <c r="AN15" i="2"/>
  <c r="AV14" i="2"/>
  <c r="AU14" i="2"/>
  <c r="AN14" i="2" s="1"/>
  <c r="AR13" i="2"/>
  <c r="AP13" i="2"/>
  <c r="AO13" i="2" s="1"/>
  <c r="AR12" i="2"/>
  <c r="AS12" i="2"/>
  <c r="AU12" i="2" s="1"/>
  <c r="AP12" i="2"/>
  <c r="AO12" i="2" s="1"/>
  <c r="AR11" i="2"/>
  <c r="AP11" i="2"/>
  <c r="AO11" i="2" s="1"/>
  <c r="AN10" i="2"/>
  <c r="P19" i="2"/>
  <c r="P18" i="2"/>
  <c r="V17" i="2"/>
  <c r="T17" i="2"/>
  <c r="R17" i="2"/>
  <c r="Q17" i="2" s="1"/>
  <c r="V16" i="2"/>
  <c r="T16" i="2"/>
  <c r="R16" i="2"/>
  <c r="Q16" i="2" s="1"/>
  <c r="P15" i="2"/>
  <c r="P11" i="2"/>
  <c r="P10" i="2"/>
  <c r="V9" i="2"/>
  <c r="T9" i="2"/>
  <c r="U9" i="2" s="1"/>
  <c r="W9" i="2" s="1"/>
  <c r="R9" i="2"/>
  <c r="Q9" i="2"/>
  <c r="V8" i="2"/>
  <c r="T8" i="2"/>
  <c r="U8" i="2" s="1"/>
  <c r="W8" i="2" s="1"/>
  <c r="R8" i="2"/>
  <c r="Q8" i="2" s="1"/>
  <c r="X7" i="2"/>
  <c r="W7" i="2"/>
  <c r="U7" i="2"/>
  <c r="T7" i="2"/>
  <c r="S7" i="2"/>
  <c r="P6" i="2"/>
  <c r="P5" i="2"/>
  <c r="P4" i="2"/>
  <c r="D16" i="2"/>
  <c r="K15" i="2"/>
  <c r="H15" i="2"/>
  <c r="L15" i="2" s="1"/>
  <c r="F15" i="2"/>
  <c r="E15" i="2" s="1"/>
  <c r="H14" i="2"/>
  <c r="L14" i="2" s="1"/>
  <c r="F14" i="2"/>
  <c r="E14" i="2" s="1"/>
  <c r="D13" i="2"/>
  <c r="D221" i="2"/>
  <c r="H220" i="2"/>
  <c r="L220" i="2" s="1"/>
  <c r="F220" i="2"/>
  <c r="E220" i="2" s="1"/>
  <c r="K219" i="2"/>
  <c r="H219" i="2"/>
  <c r="F219" i="2"/>
  <c r="E219" i="2" s="1"/>
  <c r="BL218" i="2"/>
  <c r="H218" i="2"/>
  <c r="F218" i="2"/>
  <c r="E218" i="2" s="1"/>
  <c r="BP217" i="2"/>
  <c r="BS217" i="2"/>
  <c r="BN217" i="2"/>
  <c r="BM217" i="2" s="1"/>
  <c r="H217" i="2"/>
  <c r="I217" i="2" s="1"/>
  <c r="K217" i="2" s="1"/>
  <c r="F217" i="2"/>
  <c r="E217" i="2" s="1"/>
  <c r="BL216" i="2"/>
  <c r="P216" i="2"/>
  <c r="D216" i="2"/>
  <c r="T215" i="2"/>
  <c r="R215" i="2"/>
  <c r="Q215" i="2" s="1"/>
  <c r="T214" i="2"/>
  <c r="R214" i="2"/>
  <c r="Q214" i="2" s="1"/>
  <c r="T213" i="2"/>
  <c r="X213" i="2" s="1"/>
  <c r="R213" i="2"/>
  <c r="Q213" i="2" s="1"/>
  <c r="BL212" i="2"/>
  <c r="T212" i="2"/>
  <c r="R212" i="2"/>
  <c r="Q212" i="2" s="1"/>
  <c r="BS211" i="2"/>
  <c r="BP211" i="2"/>
  <c r="BT211" i="2" s="1"/>
  <c r="BN211" i="2"/>
  <c r="BM211" i="2" s="1"/>
  <c r="AZ211" i="2"/>
  <c r="T211" i="2"/>
  <c r="R211" i="2"/>
  <c r="Q211" i="2" s="1"/>
  <c r="D211" i="2"/>
  <c r="BL210" i="2"/>
  <c r="BD210" i="2"/>
  <c r="BE210" i="2" s="1"/>
  <c r="BG210" i="2" s="1"/>
  <c r="BB210" i="2"/>
  <c r="BA210" i="2"/>
  <c r="AB210" i="2"/>
  <c r="W210" i="2"/>
  <c r="T210" i="2"/>
  <c r="X210" i="2"/>
  <c r="R210" i="2"/>
  <c r="Q210" i="2" s="1"/>
  <c r="H210" i="2"/>
  <c r="I210" i="2" s="1"/>
  <c r="K210" i="2" s="1"/>
  <c r="L210" i="2"/>
  <c r="F210" i="2"/>
  <c r="E210" i="2" s="1"/>
  <c r="BD209" i="2"/>
  <c r="BE209" i="2"/>
  <c r="BG209" i="2" s="1"/>
  <c r="BB209" i="2"/>
  <c r="BA209" i="2" s="1"/>
  <c r="AF209" i="2"/>
  <c r="AJ209" i="2" s="1"/>
  <c r="AD209" i="2"/>
  <c r="AC209" i="2" s="1"/>
  <c r="P209" i="2"/>
  <c r="H209" i="2"/>
  <c r="F209" i="2"/>
  <c r="E209" i="2" s="1"/>
  <c r="BD208" i="2"/>
  <c r="BB208" i="2"/>
  <c r="BA208" i="2" s="1"/>
  <c r="AF208" i="2"/>
  <c r="AG208" i="2" s="1"/>
  <c r="AI208" i="2" s="1"/>
  <c r="AD208" i="2"/>
  <c r="AC208" i="2" s="1"/>
  <c r="H208" i="2"/>
  <c r="L208" i="2" s="1"/>
  <c r="F208" i="2"/>
  <c r="E208" i="2" s="1"/>
  <c r="BD207" i="2"/>
  <c r="BB207" i="2"/>
  <c r="BA207" i="2" s="1"/>
  <c r="AF207" i="2"/>
  <c r="AD207" i="2"/>
  <c r="AC207" i="2" s="1"/>
  <c r="H207" i="2"/>
  <c r="F207" i="2"/>
  <c r="E207" i="2" s="1"/>
  <c r="BX206" i="2"/>
  <c r="BT206" i="2"/>
  <c r="BS206" i="2"/>
  <c r="AZ206" i="2"/>
  <c r="AF206" i="2"/>
  <c r="AD206" i="2"/>
  <c r="AC206" i="2" s="1"/>
  <c r="D206" i="2"/>
  <c r="CF205" i="2"/>
  <c r="BZ205" i="2"/>
  <c r="BY205" i="2" s="1"/>
  <c r="CB205" i="2"/>
  <c r="CC205" i="2" s="1"/>
  <c r="CE205" i="2" s="1"/>
  <c r="CD205" i="2"/>
  <c r="BP205" i="2"/>
  <c r="BN205" i="2"/>
  <c r="BM205" i="2" s="1"/>
  <c r="AB205" i="2"/>
  <c r="X205" i="2"/>
  <c r="W205" i="2"/>
  <c r="CF204" i="2"/>
  <c r="CB204" i="2"/>
  <c r="CC204" i="2" s="1"/>
  <c r="CE204" i="2" s="1"/>
  <c r="BZ204" i="2"/>
  <c r="BY204" i="2" s="1"/>
  <c r="BP204" i="2"/>
  <c r="BN204" i="2"/>
  <c r="BM204" i="2" s="1"/>
  <c r="AN204" i="2"/>
  <c r="T204" i="2"/>
  <c r="R204" i="2"/>
  <c r="Q204" i="2" s="1"/>
  <c r="CF203" i="2"/>
  <c r="CB203" i="2"/>
  <c r="CC203" i="2" s="1"/>
  <c r="BZ203" i="2"/>
  <c r="BY203" i="2"/>
  <c r="BP203" i="2"/>
  <c r="BQ203" i="2" s="1"/>
  <c r="BS203" i="2" s="1"/>
  <c r="BN203" i="2"/>
  <c r="BM203" i="2"/>
  <c r="AR203" i="2"/>
  <c r="AP203" i="2"/>
  <c r="AO203" i="2" s="1"/>
  <c r="T203" i="2"/>
  <c r="R203" i="2"/>
  <c r="Q203" i="2" s="1"/>
  <c r="CB202" i="2"/>
  <c r="CC202" i="2" s="1"/>
  <c r="CE202" i="2" s="1"/>
  <c r="BZ202" i="2"/>
  <c r="BY202" i="2"/>
  <c r="BP202" i="2"/>
  <c r="BN202" i="2"/>
  <c r="BM202" i="2" s="1"/>
  <c r="BH202" i="2"/>
  <c r="BG202" i="2"/>
  <c r="AR202" i="2"/>
  <c r="AP202" i="2"/>
  <c r="AO202" i="2" s="1"/>
  <c r="T202" i="2"/>
  <c r="U202" i="2" s="1"/>
  <c r="W202" i="2" s="1"/>
  <c r="X202" i="2"/>
  <c r="R202" i="2"/>
  <c r="Q202" i="2"/>
  <c r="H202" i="2"/>
  <c r="F202" i="2"/>
  <c r="E202" i="2" s="1"/>
  <c r="CB201" i="2"/>
  <c r="BZ201" i="2"/>
  <c r="BY201" i="2" s="1"/>
  <c r="BP201" i="2"/>
  <c r="BN201" i="2"/>
  <c r="BM201" i="2" s="1"/>
  <c r="BD201" i="2"/>
  <c r="BH201" i="2" s="1"/>
  <c r="BB201" i="2"/>
  <c r="BA201" i="2" s="1"/>
  <c r="AR201" i="2"/>
  <c r="AP201" i="2"/>
  <c r="AO201" i="2"/>
  <c r="AJ201" i="2"/>
  <c r="AI201" i="2"/>
  <c r="T201" i="2"/>
  <c r="R201" i="2"/>
  <c r="Q201" i="2" s="1"/>
  <c r="F201" i="2"/>
  <c r="E201" i="2" s="1"/>
  <c r="D201" i="2" s="1"/>
  <c r="CB200" i="2"/>
  <c r="CC200" i="2"/>
  <c r="BZ200" i="2"/>
  <c r="BY200" i="2"/>
  <c r="BP200" i="2"/>
  <c r="BN200" i="2"/>
  <c r="BM200" i="2" s="1"/>
  <c r="BD200" i="2"/>
  <c r="BB200" i="2"/>
  <c r="BA200" i="2" s="1"/>
  <c r="AR200" i="2"/>
  <c r="AV200" i="2" s="1"/>
  <c r="AP200" i="2"/>
  <c r="AO200" i="2" s="1"/>
  <c r="AF200" i="2"/>
  <c r="AD200" i="2"/>
  <c r="AC200" i="2" s="1"/>
  <c r="T200" i="2"/>
  <c r="X200" i="2" s="1"/>
  <c r="R200" i="2"/>
  <c r="Q200" i="2" s="1"/>
  <c r="H200" i="2"/>
  <c r="F200" i="2"/>
  <c r="E200" i="2" s="1"/>
  <c r="BL199" i="2"/>
  <c r="AZ199" i="2"/>
  <c r="AN199" i="2"/>
  <c r="AB199" i="2"/>
  <c r="P199" i="2"/>
  <c r="D199" i="2"/>
  <c r="BL192" i="2"/>
  <c r="BR191" i="2"/>
  <c r="BP191" i="2"/>
  <c r="BN191" i="2"/>
  <c r="BM191" i="2" s="1"/>
  <c r="AB191" i="2"/>
  <c r="BR190" i="2"/>
  <c r="BP190" i="2"/>
  <c r="BT190" i="2" s="1"/>
  <c r="BN190" i="2"/>
  <c r="BM190" i="2" s="1"/>
  <c r="AH190" i="2"/>
  <c r="AF190" i="2"/>
  <c r="AJ190" i="2"/>
  <c r="AD190" i="2"/>
  <c r="AC190" i="2"/>
  <c r="D190" i="2"/>
  <c r="BP189" i="2"/>
  <c r="BQ189" i="2" s="1"/>
  <c r="BS189" i="2" s="1"/>
  <c r="BN189" i="2"/>
  <c r="BM189" i="2" s="1"/>
  <c r="AH189" i="2"/>
  <c r="AF189" i="2"/>
  <c r="AD189" i="2"/>
  <c r="AC189" i="2" s="1"/>
  <c r="BX188" i="2"/>
  <c r="BP188" i="2"/>
  <c r="BN188" i="2"/>
  <c r="BM188" i="2" s="1"/>
  <c r="AF188" i="2"/>
  <c r="AJ188" i="2"/>
  <c r="AD188" i="2"/>
  <c r="AC188" i="2" s="1"/>
  <c r="H188" i="2"/>
  <c r="F188" i="2"/>
  <c r="E188" i="2" s="1"/>
  <c r="CB187" i="2"/>
  <c r="CF187" i="2" s="1"/>
  <c r="BZ187" i="2"/>
  <c r="BY187" i="2" s="1"/>
  <c r="BP187" i="2"/>
  <c r="BN187" i="2"/>
  <c r="BM187" i="2" s="1"/>
  <c r="AZ187" i="2"/>
  <c r="AF187" i="2"/>
  <c r="AJ187" i="2" s="1"/>
  <c r="AD187" i="2"/>
  <c r="AC187" i="2" s="1"/>
  <c r="H187" i="2"/>
  <c r="F187" i="2"/>
  <c r="E187" i="2" s="1"/>
  <c r="CB186" i="2"/>
  <c r="BZ186" i="2"/>
  <c r="BY186" i="2" s="1"/>
  <c r="BL186" i="2"/>
  <c r="BD186" i="2"/>
  <c r="BB186" i="2"/>
  <c r="BA186" i="2" s="1"/>
  <c r="AI186" i="2"/>
  <c r="AF186" i="2"/>
  <c r="AJ186" i="2"/>
  <c r="AD186" i="2"/>
  <c r="AC186" i="2" s="1"/>
  <c r="D186" i="2"/>
  <c r="CB185" i="2"/>
  <c r="CC185" i="2" s="1"/>
  <c r="CE185" i="2" s="1"/>
  <c r="BZ185" i="2"/>
  <c r="BY185" i="2" s="1"/>
  <c r="BD185" i="2"/>
  <c r="BB185" i="2"/>
  <c r="BA185" i="2" s="1"/>
  <c r="AB185" i="2"/>
  <c r="BX184" i="2"/>
  <c r="AZ184" i="2"/>
  <c r="X183" i="2"/>
  <c r="V183" i="2"/>
  <c r="T183" i="2"/>
  <c r="U183" i="2" s="1"/>
  <c r="W183" i="2" s="1"/>
  <c r="R183" i="2"/>
  <c r="Q183" i="2" s="1"/>
  <c r="BS182" i="2"/>
  <c r="BP182" i="2"/>
  <c r="BN182" i="2"/>
  <c r="BM182" i="2" s="1"/>
  <c r="BL182" i="2" s="1"/>
  <c r="X182" i="2"/>
  <c r="T182" i="2"/>
  <c r="U182" i="2" s="1"/>
  <c r="W182" i="2" s="1"/>
  <c r="R182" i="2"/>
  <c r="Q182" i="2" s="1"/>
  <c r="D182" i="2"/>
  <c r="AF181" i="2"/>
  <c r="AJ181" i="2" s="1"/>
  <c r="AI181" i="2"/>
  <c r="AD181" i="2"/>
  <c r="AC181" i="2" s="1"/>
  <c r="X181" i="2"/>
  <c r="T181" i="2"/>
  <c r="U181" i="2" s="1"/>
  <c r="R181" i="2"/>
  <c r="Q181" i="2" s="1"/>
  <c r="D181" i="2"/>
  <c r="CF180" i="2"/>
  <c r="CE180" i="2"/>
  <c r="CC180" i="2"/>
  <c r="CB180" i="2"/>
  <c r="CA180" i="2"/>
  <c r="AB180" i="2"/>
  <c r="T180" i="2"/>
  <c r="R180" i="2"/>
  <c r="Q180" i="2"/>
  <c r="J180" i="2"/>
  <c r="H180" i="2"/>
  <c r="F180" i="2"/>
  <c r="E180" i="2"/>
  <c r="BX179" i="2"/>
  <c r="BL179" i="2"/>
  <c r="AZ179" i="2"/>
  <c r="AI179" i="2"/>
  <c r="AF179" i="2"/>
  <c r="AJ179" i="2" s="1"/>
  <c r="T179" i="2"/>
  <c r="X179" i="2" s="1"/>
  <c r="R179" i="2"/>
  <c r="Q179" i="2" s="1"/>
  <c r="J179" i="2"/>
  <c r="H179" i="2"/>
  <c r="F179" i="2"/>
  <c r="E179" i="2" s="1"/>
  <c r="BX178" i="2"/>
  <c r="BL178" i="2"/>
  <c r="BG178" i="2"/>
  <c r="BD178" i="2"/>
  <c r="BH178" i="2"/>
  <c r="BB178" i="2"/>
  <c r="BA178" i="2" s="1"/>
  <c r="AZ178" i="2" s="1"/>
  <c r="AB178" i="2"/>
  <c r="W178" i="2"/>
  <c r="R178" i="2"/>
  <c r="Q178" i="2" s="1"/>
  <c r="S177" i="2"/>
  <c r="T178" i="2"/>
  <c r="X178" i="2" s="1"/>
  <c r="K178" i="2"/>
  <c r="H178" i="2"/>
  <c r="L178" i="2" s="1"/>
  <c r="F178" i="2"/>
  <c r="E178" i="2" s="1"/>
  <c r="BX177" i="2"/>
  <c r="BL177" i="2"/>
  <c r="AZ177" i="2"/>
  <c r="AB177" i="2"/>
  <c r="D177" i="2"/>
  <c r="BL172" i="2"/>
  <c r="AN172" i="2"/>
  <c r="D172" i="2"/>
  <c r="BX171" i="2"/>
  <c r="BL171" i="2"/>
  <c r="AZ171" i="2"/>
  <c r="AN171" i="2"/>
  <c r="AB171" i="2"/>
  <c r="P171" i="2"/>
  <c r="D171" i="2"/>
  <c r="BX170" i="2"/>
  <c r="BL170" i="2"/>
  <c r="AZ170" i="2"/>
  <c r="AN170" i="2"/>
  <c r="AB170" i="2"/>
  <c r="P170" i="2"/>
  <c r="D170" i="2"/>
  <c r="BL166" i="2"/>
  <c r="BP165" i="2"/>
  <c r="BN165" i="2"/>
  <c r="BM165" i="2"/>
  <c r="BP164" i="2"/>
  <c r="BN164" i="2"/>
  <c r="BM164" i="2" s="1"/>
  <c r="BP163" i="2"/>
  <c r="BQ163" i="2" s="1"/>
  <c r="BN163" i="2"/>
  <c r="BM163" i="2" s="1"/>
  <c r="D163" i="2"/>
  <c r="BL162" i="2"/>
  <c r="AT153" i="2"/>
  <c r="H162" i="2"/>
  <c r="F162" i="2"/>
  <c r="E162" i="2" s="1"/>
  <c r="AV161" i="2"/>
  <c r="AT161" i="2"/>
  <c r="AR161" i="2"/>
  <c r="AS161" i="2" s="1"/>
  <c r="AU161" i="2" s="1"/>
  <c r="AP161" i="2"/>
  <c r="AO161" i="2" s="1"/>
  <c r="H161" i="2"/>
  <c r="L161" i="2" s="1"/>
  <c r="K161" i="2"/>
  <c r="F161" i="2"/>
  <c r="E161" i="2" s="1"/>
  <c r="AZ160" i="2"/>
  <c r="AV160" i="2"/>
  <c r="AR160" i="2"/>
  <c r="AS160" i="2" s="1"/>
  <c r="AU160" i="2" s="1"/>
  <c r="AP160" i="2"/>
  <c r="AO160" i="2" s="1"/>
  <c r="K160" i="2"/>
  <c r="H160" i="2"/>
  <c r="L160" i="2" s="1"/>
  <c r="F160" i="2"/>
  <c r="E160" i="2" s="1"/>
  <c r="BX159" i="2"/>
  <c r="BD159" i="2"/>
  <c r="BB159" i="2"/>
  <c r="BA159" i="2" s="1"/>
  <c r="AV159" i="2"/>
  <c r="AR159" i="2"/>
  <c r="AS159" i="2"/>
  <c r="AU159" i="2" s="1"/>
  <c r="AP159" i="2"/>
  <c r="AO159" i="2" s="1"/>
  <c r="D159" i="2"/>
  <c r="CF158" i="2"/>
  <c r="CB158" i="2"/>
  <c r="CC158" i="2" s="1"/>
  <c r="BZ158" i="2"/>
  <c r="BY158" i="2" s="1"/>
  <c r="BL158" i="2"/>
  <c r="BD158" i="2"/>
  <c r="BB158" i="2"/>
  <c r="BA158" i="2" s="1"/>
  <c r="AV158" i="2"/>
  <c r="AR158" i="2"/>
  <c r="AS158" i="2" s="1"/>
  <c r="AU158" i="2" s="1"/>
  <c r="AP158" i="2"/>
  <c r="AO158" i="2" s="1"/>
  <c r="CF157" i="2"/>
  <c r="CB157" i="2"/>
  <c r="CC157" i="2" s="1"/>
  <c r="CE157" i="2" s="1"/>
  <c r="BZ157" i="2"/>
  <c r="BY157" i="2" s="1"/>
  <c r="BP157" i="2"/>
  <c r="BN157" i="2"/>
  <c r="BM157" i="2" s="1"/>
  <c r="BD157" i="2"/>
  <c r="BB157" i="2"/>
  <c r="BA157" i="2" s="1"/>
  <c r="AZ157" i="2" s="1"/>
  <c r="AR157" i="2"/>
  <c r="AP157" i="2"/>
  <c r="AO157" i="2"/>
  <c r="P157" i="2"/>
  <c r="CB156" i="2"/>
  <c r="BZ156" i="2"/>
  <c r="BY156" i="2" s="1"/>
  <c r="BS156" i="2"/>
  <c r="BP156" i="2"/>
  <c r="BT156" i="2" s="1"/>
  <c r="BN156" i="2"/>
  <c r="BM156" i="2" s="1"/>
  <c r="AZ156" i="2"/>
  <c r="AR156" i="2"/>
  <c r="AP156" i="2"/>
  <c r="AO156" i="2" s="1"/>
  <c r="AB156" i="2"/>
  <c r="T156" i="2"/>
  <c r="X156" i="2" s="1"/>
  <c r="W156" i="2"/>
  <c r="R156" i="2"/>
  <c r="Q156" i="2" s="1"/>
  <c r="CB155" i="2"/>
  <c r="BZ155" i="2"/>
  <c r="BY155" i="2" s="1"/>
  <c r="BL155" i="2"/>
  <c r="AR155" i="2"/>
  <c r="AP155" i="2"/>
  <c r="AO155" i="2"/>
  <c r="AI155" i="2"/>
  <c r="AF155" i="2"/>
  <c r="AJ155" i="2" s="1"/>
  <c r="AD155" i="2"/>
  <c r="AC155" i="2" s="1"/>
  <c r="T155" i="2"/>
  <c r="X155" i="2" s="1"/>
  <c r="W155" i="2"/>
  <c r="R155" i="2"/>
  <c r="Q155" i="2" s="1"/>
  <c r="D155" i="2"/>
  <c r="CE154" i="2"/>
  <c r="CB154" i="2"/>
  <c r="CF154" i="2" s="1"/>
  <c r="BZ154" i="2"/>
  <c r="BY154" i="2" s="1"/>
  <c r="AU154" i="2"/>
  <c r="AR154" i="2"/>
  <c r="AV154" i="2" s="1"/>
  <c r="AP154" i="2"/>
  <c r="AO154" i="2" s="1"/>
  <c r="AI154" i="2"/>
  <c r="AB154" i="2" s="1"/>
  <c r="AF154" i="2"/>
  <c r="AJ154" i="2" s="1"/>
  <c r="AD154" i="2"/>
  <c r="AC154" i="2" s="1"/>
  <c r="T154" i="2"/>
  <c r="X154" i="2" s="1"/>
  <c r="W154" i="2"/>
  <c r="R154" i="2"/>
  <c r="Q154" i="2"/>
  <c r="H154" i="2"/>
  <c r="F154" i="2"/>
  <c r="E154" i="2" s="1"/>
  <c r="BX153" i="2"/>
  <c r="AI153" i="2"/>
  <c r="AF153" i="2"/>
  <c r="AJ153" i="2" s="1"/>
  <c r="AD153" i="2"/>
  <c r="AC153" i="2" s="1"/>
  <c r="P153" i="2"/>
  <c r="H153" i="2"/>
  <c r="I153" i="2" s="1"/>
  <c r="K153" i="2" s="1"/>
  <c r="F153" i="2"/>
  <c r="E153" i="2"/>
  <c r="AZ152" i="2"/>
  <c r="AB152" i="2"/>
  <c r="D152" i="2"/>
  <c r="BT151" i="2"/>
  <c r="BS151" i="2"/>
  <c r="AZ151" i="2"/>
  <c r="BP150" i="2"/>
  <c r="BN150" i="2"/>
  <c r="BM150" i="2" s="1"/>
  <c r="AZ150" i="2"/>
  <c r="CF149" i="2"/>
  <c r="CE149" i="2"/>
  <c r="BP149" i="2"/>
  <c r="BN149" i="2"/>
  <c r="BM149" i="2" s="1"/>
  <c r="AZ149" i="2"/>
  <c r="AN149" i="2"/>
  <c r="X149" i="2"/>
  <c r="W149" i="2"/>
  <c r="CB148" i="2"/>
  <c r="CF148" i="2" s="1"/>
  <c r="BZ148" i="2"/>
  <c r="BY148" i="2"/>
  <c r="BP148" i="2"/>
  <c r="BN148" i="2"/>
  <c r="BM148" i="2" s="1"/>
  <c r="AZ148" i="2"/>
  <c r="AR148" i="2"/>
  <c r="AP148" i="2"/>
  <c r="AO148" i="2" s="1"/>
  <c r="AJ148" i="2"/>
  <c r="AI148" i="2"/>
  <c r="T148" i="2"/>
  <c r="X148" i="2"/>
  <c r="U148" i="2"/>
  <c r="W148" i="2" s="1"/>
  <c r="R148" i="2"/>
  <c r="Q148" i="2" s="1"/>
  <c r="P148" i="2" s="1"/>
  <c r="D148" i="2"/>
  <c r="CB147" i="2"/>
  <c r="BZ147" i="2"/>
  <c r="BY147" i="2" s="1"/>
  <c r="BP147" i="2"/>
  <c r="BN147" i="2"/>
  <c r="BM147" i="2" s="1"/>
  <c r="AZ147" i="2"/>
  <c r="AP147" i="2"/>
  <c r="AO147" i="2" s="1"/>
  <c r="AN147" i="2" s="1"/>
  <c r="AF147" i="2"/>
  <c r="AG147" i="2" s="1"/>
  <c r="AI147" i="2" s="1"/>
  <c r="AD147" i="2"/>
  <c r="AC147" i="2" s="1"/>
  <c r="T147" i="2"/>
  <c r="R147" i="2"/>
  <c r="Q147" i="2" s="1"/>
  <c r="H147" i="2"/>
  <c r="L147" i="2" s="1"/>
  <c r="F147" i="2"/>
  <c r="E147" i="2" s="1"/>
  <c r="D147" i="2" s="1"/>
  <c r="CB146" i="2"/>
  <c r="BZ146" i="2"/>
  <c r="BY146" i="2" s="1"/>
  <c r="BP146" i="2"/>
  <c r="BN146" i="2"/>
  <c r="BM146" i="2" s="1"/>
  <c r="AZ146" i="2"/>
  <c r="AR146" i="2"/>
  <c r="AP146" i="2"/>
  <c r="AO146" i="2" s="1"/>
  <c r="AF146" i="2"/>
  <c r="AD146" i="2"/>
  <c r="AC146" i="2" s="1"/>
  <c r="T146" i="2"/>
  <c r="R146" i="2"/>
  <c r="Q146" i="2" s="1"/>
  <c r="H146" i="2"/>
  <c r="F146" i="2"/>
  <c r="E146" i="2" s="1"/>
  <c r="BX145" i="2"/>
  <c r="BL145" i="2"/>
  <c r="AZ145" i="2"/>
  <c r="AN145" i="2"/>
  <c r="AB145" i="2"/>
  <c r="P145" i="2"/>
  <c r="D145" i="2"/>
  <c r="BX140" i="2"/>
  <c r="BL140" i="2"/>
  <c r="BX139" i="2"/>
  <c r="BL139" i="2"/>
  <c r="BL133" i="2"/>
  <c r="BX132" i="2"/>
  <c r="BR132" i="2"/>
  <c r="BP132" i="2"/>
  <c r="BN132" i="2"/>
  <c r="BM132" i="2" s="1"/>
  <c r="CB131" i="2"/>
  <c r="CC131" i="2" s="1"/>
  <c r="CE131" i="2" s="1"/>
  <c r="BZ131" i="2"/>
  <c r="BY131" i="2"/>
  <c r="BR131" i="2"/>
  <c r="BP131" i="2"/>
  <c r="BN131" i="2"/>
  <c r="BM131" i="2" s="1"/>
  <c r="AB131" i="2"/>
  <c r="CB130" i="2"/>
  <c r="CF130" i="2" s="1"/>
  <c r="CE130" i="2"/>
  <c r="BX130" i="2" s="1"/>
  <c r="BZ130" i="2"/>
  <c r="BY130" i="2" s="1"/>
  <c r="BP130" i="2"/>
  <c r="BT130" i="2" s="1"/>
  <c r="BL130" i="2" s="1"/>
  <c r="BN130" i="2"/>
  <c r="BM130" i="2" s="1"/>
  <c r="AH130" i="2"/>
  <c r="AF130" i="2"/>
  <c r="AD130" i="2"/>
  <c r="AC130" i="2" s="1"/>
  <c r="CB129" i="2"/>
  <c r="BZ129" i="2"/>
  <c r="BY129" i="2" s="1"/>
  <c r="BP129" i="2"/>
  <c r="BN129" i="2"/>
  <c r="BM129" i="2" s="1"/>
  <c r="AF129" i="2"/>
  <c r="AJ129" i="2" s="1"/>
  <c r="AH129" i="2"/>
  <c r="AD129" i="2"/>
  <c r="AC129" i="2" s="1"/>
  <c r="CB128" i="2"/>
  <c r="BZ128" i="2"/>
  <c r="BY128" i="2" s="1"/>
  <c r="BP128" i="2"/>
  <c r="BN128" i="2"/>
  <c r="BM128" i="2" s="1"/>
  <c r="AF128" i="2"/>
  <c r="AJ128" i="2" s="1"/>
  <c r="AD128" i="2"/>
  <c r="AC128" i="2" s="1"/>
  <c r="BX127" i="2"/>
  <c r="BL127" i="2"/>
  <c r="AF127" i="2"/>
  <c r="AD127" i="2"/>
  <c r="AC127" i="2" s="1"/>
  <c r="AF126" i="2"/>
  <c r="AD126" i="2"/>
  <c r="AC126" i="2" s="1"/>
  <c r="AB125" i="2"/>
  <c r="BX123" i="2"/>
  <c r="BS123" i="2"/>
  <c r="BP123" i="2"/>
  <c r="BT123" i="2" s="1"/>
  <c r="BL123" i="2" s="1"/>
  <c r="BN123" i="2"/>
  <c r="BM123" i="2" s="1"/>
  <c r="D123" i="2"/>
  <c r="CB122" i="2"/>
  <c r="BZ122" i="2"/>
  <c r="BY122" i="2" s="1"/>
  <c r="D122" i="2"/>
  <c r="CB121" i="2"/>
  <c r="BZ121" i="2"/>
  <c r="BY121" i="2" s="1"/>
  <c r="AI121" i="2"/>
  <c r="AF121" i="2"/>
  <c r="AD121" i="2"/>
  <c r="AC121" i="2" s="1"/>
  <c r="J121" i="2"/>
  <c r="H121" i="2"/>
  <c r="F121" i="2"/>
  <c r="E121" i="2" s="1"/>
  <c r="CB120" i="2"/>
  <c r="BZ120" i="2"/>
  <c r="BY120" i="2" s="1"/>
  <c r="BL120" i="2"/>
  <c r="AN120" i="2"/>
  <c r="AB120" i="2"/>
  <c r="J120" i="2"/>
  <c r="H120" i="2"/>
  <c r="F120" i="2"/>
  <c r="E120" i="2" s="1"/>
  <c r="CB119" i="2"/>
  <c r="BZ119" i="2"/>
  <c r="BY119" i="2" s="1"/>
  <c r="BL119" i="2"/>
  <c r="AV119" i="2"/>
  <c r="AU119" i="2"/>
  <c r="AI119" i="2"/>
  <c r="AF119" i="2"/>
  <c r="K119" i="2"/>
  <c r="H119" i="2"/>
  <c r="F119" i="2"/>
  <c r="E119" i="2" s="1"/>
  <c r="BX118" i="2"/>
  <c r="BL118" i="2"/>
  <c r="AN118" i="2"/>
  <c r="AB118" i="2"/>
  <c r="D118" i="2"/>
  <c r="P112" i="2"/>
  <c r="T111" i="2"/>
  <c r="U111" i="2" s="1"/>
  <c r="W111" i="2" s="1"/>
  <c r="R111" i="2"/>
  <c r="Q111" i="2" s="1"/>
  <c r="T110" i="2"/>
  <c r="R110" i="2"/>
  <c r="Q110" i="2" s="1"/>
  <c r="D110" i="2"/>
  <c r="T109" i="2"/>
  <c r="R109" i="2"/>
  <c r="Q109" i="2" s="1"/>
  <c r="H109" i="2"/>
  <c r="F109" i="2"/>
  <c r="E109" i="2" s="1"/>
  <c r="T108" i="2"/>
  <c r="R108" i="2"/>
  <c r="Q108" i="2" s="1"/>
  <c r="K108" i="2"/>
  <c r="H108" i="2"/>
  <c r="L108" i="2" s="1"/>
  <c r="F108" i="2"/>
  <c r="E108" i="2" s="1"/>
  <c r="BL107" i="2"/>
  <c r="T107" i="2"/>
  <c r="R107" i="2"/>
  <c r="Q107" i="2" s="1"/>
  <c r="H107" i="2"/>
  <c r="F107" i="2"/>
  <c r="E107" i="2"/>
  <c r="BS106" i="2"/>
  <c r="BP106" i="2"/>
  <c r="BT106" i="2" s="1"/>
  <c r="BN106" i="2"/>
  <c r="BM106" i="2"/>
  <c r="P106" i="2"/>
  <c r="H106" i="2"/>
  <c r="F106" i="2"/>
  <c r="E106" i="2" s="1"/>
  <c r="BL105" i="2"/>
  <c r="D105" i="2"/>
  <c r="P102" i="2"/>
  <c r="BL101" i="2"/>
  <c r="T101" i="2"/>
  <c r="X101" i="2" s="1"/>
  <c r="W101" i="2"/>
  <c r="R101" i="2"/>
  <c r="Q101" i="2" s="1"/>
  <c r="P101" i="2" s="1"/>
  <c r="BS100" i="2"/>
  <c r="BP100" i="2"/>
  <c r="BT100" i="2" s="1"/>
  <c r="BN100" i="2"/>
  <c r="BM100" i="2" s="1"/>
  <c r="AB100" i="2"/>
  <c r="W100" i="2"/>
  <c r="T100" i="2"/>
  <c r="X100" i="2" s="1"/>
  <c r="R100" i="2"/>
  <c r="Q100" i="2" s="1"/>
  <c r="D100" i="2"/>
  <c r="BL99" i="2"/>
  <c r="AZ99" i="2"/>
  <c r="AF99" i="2"/>
  <c r="AJ99" i="2" s="1"/>
  <c r="AD99" i="2"/>
  <c r="AC99" i="2" s="1"/>
  <c r="W99" i="2"/>
  <c r="T99" i="2"/>
  <c r="X99" i="2" s="1"/>
  <c r="R99" i="2"/>
  <c r="Q99" i="2" s="1"/>
  <c r="H99" i="2"/>
  <c r="F99" i="2"/>
  <c r="E99" i="2" s="1"/>
  <c r="BD98" i="2"/>
  <c r="BB98" i="2"/>
  <c r="BA98" i="2" s="1"/>
  <c r="AF98" i="2"/>
  <c r="AD98" i="2"/>
  <c r="AC98" i="2" s="1"/>
  <c r="P98" i="2"/>
  <c r="H98" i="2"/>
  <c r="F98" i="2"/>
  <c r="E98" i="2" s="1"/>
  <c r="BD97" i="2"/>
  <c r="BE97" i="2" s="1"/>
  <c r="BG97" i="2" s="1"/>
  <c r="BB97" i="2"/>
  <c r="BA97" i="2" s="1"/>
  <c r="AF97" i="2"/>
  <c r="AD97" i="2"/>
  <c r="AC97" i="2" s="1"/>
  <c r="H97" i="2"/>
  <c r="F97" i="2"/>
  <c r="E97" i="2" s="1"/>
  <c r="BD96" i="2"/>
  <c r="BB96" i="2"/>
  <c r="BA96" i="2" s="1"/>
  <c r="AF96" i="2"/>
  <c r="AG96" i="2" s="1"/>
  <c r="AI96" i="2" s="1"/>
  <c r="AD96" i="2"/>
  <c r="AC96" i="2" s="1"/>
  <c r="H96" i="2"/>
  <c r="F96" i="2"/>
  <c r="E96" i="2" s="1"/>
  <c r="BX95" i="2"/>
  <c r="BT95" i="2"/>
  <c r="BS95" i="2"/>
  <c r="BL95" i="2" s="1"/>
  <c r="BD95" i="2"/>
  <c r="BH95" i="2" s="1"/>
  <c r="BB95" i="2"/>
  <c r="BA95" i="2" s="1"/>
  <c r="AB95" i="2"/>
  <c r="D95" i="2"/>
  <c r="CF94" i="2"/>
  <c r="CD94" i="2"/>
  <c r="BZ94" i="2"/>
  <c r="BY94" i="2" s="1"/>
  <c r="CB94" i="2"/>
  <c r="CC94" i="2" s="1"/>
  <c r="CE94" i="2" s="1"/>
  <c r="BP94" i="2"/>
  <c r="BN94" i="2"/>
  <c r="BM94" i="2" s="1"/>
  <c r="AZ94" i="2"/>
  <c r="X94" i="2"/>
  <c r="W94" i="2"/>
  <c r="CF93" i="2"/>
  <c r="CB93" i="2"/>
  <c r="CC93" i="2"/>
  <c r="BZ93" i="2"/>
  <c r="BY93" i="2" s="1"/>
  <c r="BP93" i="2"/>
  <c r="BT93" i="2" s="1"/>
  <c r="BN93" i="2"/>
  <c r="BM93" i="2" s="1"/>
  <c r="AN93" i="2"/>
  <c r="T93" i="2"/>
  <c r="U93" i="2" s="1"/>
  <c r="W93" i="2" s="1"/>
  <c r="R93" i="2"/>
  <c r="Q93" i="2" s="1"/>
  <c r="CF92" i="2"/>
  <c r="CB92" i="2"/>
  <c r="CC92" i="2" s="1"/>
  <c r="CE92" i="2" s="1"/>
  <c r="BZ92" i="2"/>
  <c r="BY92" i="2" s="1"/>
  <c r="BP92" i="2"/>
  <c r="BT92" i="2" s="1"/>
  <c r="BN92" i="2"/>
  <c r="BM92" i="2" s="1"/>
  <c r="AR92" i="2"/>
  <c r="AP92" i="2"/>
  <c r="AO92" i="2" s="1"/>
  <c r="T92" i="2"/>
  <c r="U92" i="2" s="1"/>
  <c r="W92" i="2" s="1"/>
  <c r="R92" i="2"/>
  <c r="Q92" i="2" s="1"/>
  <c r="CB91" i="2"/>
  <c r="CF91" i="2" s="1"/>
  <c r="BZ91" i="2"/>
  <c r="BY91" i="2" s="1"/>
  <c r="BP91" i="2"/>
  <c r="BT91" i="2" s="1"/>
  <c r="BN91" i="2"/>
  <c r="BM91" i="2" s="1"/>
  <c r="AR91" i="2"/>
  <c r="AP91" i="2"/>
  <c r="AO91" i="2" s="1"/>
  <c r="AJ91" i="2"/>
  <c r="AB91" i="2" s="1"/>
  <c r="AI91" i="2"/>
  <c r="T91" i="2"/>
  <c r="R91" i="2"/>
  <c r="Q91" i="2" s="1"/>
  <c r="H91" i="2"/>
  <c r="F91" i="2"/>
  <c r="E91" i="2" s="1"/>
  <c r="CB90" i="2"/>
  <c r="BZ90" i="2"/>
  <c r="BY90" i="2" s="1"/>
  <c r="BP90" i="2"/>
  <c r="BN90" i="2"/>
  <c r="BM90" i="2" s="1"/>
  <c r="BH90" i="2"/>
  <c r="BG90" i="2"/>
  <c r="AR90" i="2"/>
  <c r="AP90" i="2"/>
  <c r="AO90" i="2" s="1"/>
  <c r="AF90" i="2"/>
  <c r="AD90" i="2"/>
  <c r="AC90" i="2" s="1"/>
  <c r="T90" i="2"/>
  <c r="R90" i="2"/>
  <c r="Q90" i="2" s="1"/>
  <c r="F90" i="2"/>
  <c r="E90" i="2" s="1"/>
  <c r="D90" i="2" s="1"/>
  <c r="CB89" i="2"/>
  <c r="BZ89" i="2"/>
  <c r="BY89" i="2" s="1"/>
  <c r="BP89" i="2"/>
  <c r="BN89" i="2"/>
  <c r="BM89" i="2" s="1"/>
  <c r="BD89" i="2"/>
  <c r="BB89" i="2"/>
  <c r="BA89" i="2" s="1"/>
  <c r="AR89" i="2"/>
  <c r="AP89" i="2"/>
  <c r="AO89" i="2" s="1"/>
  <c r="AF89" i="2"/>
  <c r="AG89" i="2" s="1"/>
  <c r="AI89" i="2" s="1"/>
  <c r="AD89" i="2"/>
  <c r="AC89" i="2" s="1"/>
  <c r="T89" i="2"/>
  <c r="R89" i="2"/>
  <c r="Q89" i="2" s="1"/>
  <c r="H89" i="2"/>
  <c r="F89" i="2"/>
  <c r="E89" i="2" s="1"/>
  <c r="BL88" i="2"/>
  <c r="AZ88" i="2"/>
  <c r="AN88" i="2"/>
  <c r="AB88" i="2"/>
  <c r="P88" i="2"/>
  <c r="D88" i="2"/>
  <c r="AZ84" i="2"/>
  <c r="BX83" i="2"/>
  <c r="BL83" i="2"/>
  <c r="AZ83" i="2"/>
  <c r="AN83" i="2"/>
  <c r="AB83" i="2"/>
  <c r="P83" i="2"/>
  <c r="D83" i="2"/>
  <c r="BX82" i="2"/>
  <c r="BL82" i="2"/>
  <c r="AZ82" i="2"/>
  <c r="AN82" i="2"/>
  <c r="AB82" i="2"/>
  <c r="P82" i="2"/>
  <c r="D82" i="2"/>
  <c r="BL78" i="2"/>
  <c r="BP77" i="2"/>
  <c r="BQ77" i="2" s="1"/>
  <c r="BS77" i="2" s="1"/>
  <c r="BR77" i="2"/>
  <c r="BN77" i="2"/>
  <c r="BM77" i="2" s="1"/>
  <c r="AB77" i="2"/>
  <c r="BR76" i="2"/>
  <c r="BP76" i="2"/>
  <c r="BT76" i="2" s="1"/>
  <c r="BN76" i="2"/>
  <c r="BM76" i="2" s="1"/>
  <c r="AH76" i="2"/>
  <c r="AF76" i="2"/>
  <c r="AJ76" i="2" s="1"/>
  <c r="AD76" i="2"/>
  <c r="AC76" i="2" s="1"/>
  <c r="BP75" i="2"/>
  <c r="BT75" i="2" s="1"/>
  <c r="BN75" i="2"/>
  <c r="BM75" i="2" s="1"/>
  <c r="AH75" i="2"/>
  <c r="AF75" i="2"/>
  <c r="AD75" i="2"/>
  <c r="AC75" i="2" s="1"/>
  <c r="BX74" i="2"/>
  <c r="BP74" i="2"/>
  <c r="BN74" i="2"/>
  <c r="BM74" i="2" s="1"/>
  <c r="AF74" i="2"/>
  <c r="AD74" i="2"/>
  <c r="AC74" i="2" s="1"/>
  <c r="CB73" i="2"/>
  <c r="BZ73" i="2"/>
  <c r="BY73" i="2" s="1"/>
  <c r="BP73" i="2"/>
  <c r="BQ73" i="2" s="1"/>
  <c r="BS73" i="2" s="1"/>
  <c r="BN73" i="2"/>
  <c r="BM73" i="2" s="1"/>
  <c r="AZ73" i="2"/>
  <c r="AF73" i="2"/>
  <c r="AD73" i="2"/>
  <c r="AC73" i="2" s="1"/>
  <c r="CB72" i="2"/>
  <c r="BZ72" i="2"/>
  <c r="BY72" i="2" s="1"/>
  <c r="BL72" i="2"/>
  <c r="BD72" i="2"/>
  <c r="BB72" i="2"/>
  <c r="BA72" i="2" s="1"/>
  <c r="AI72" i="2"/>
  <c r="AF72" i="2"/>
  <c r="AD72" i="2"/>
  <c r="AC72" i="2" s="1"/>
  <c r="CB71" i="2"/>
  <c r="BZ71" i="2"/>
  <c r="BY71" i="2" s="1"/>
  <c r="BD71" i="2"/>
  <c r="BB71" i="2"/>
  <c r="BA71" i="2" s="1"/>
  <c r="AB71" i="2"/>
  <c r="BX70" i="2"/>
  <c r="AZ70" i="2"/>
  <c r="BS68" i="2"/>
  <c r="BP68" i="2"/>
  <c r="BT68" i="2" s="1"/>
  <c r="BN68" i="2"/>
  <c r="BM68" i="2" s="1"/>
  <c r="D68" i="2"/>
  <c r="AI67" i="2"/>
  <c r="AF67" i="2"/>
  <c r="AJ67" i="2" s="1"/>
  <c r="AD67" i="2"/>
  <c r="AC67" i="2" s="1"/>
  <c r="H67" i="2"/>
  <c r="F67" i="2"/>
  <c r="E67" i="2" s="1"/>
  <c r="CF66" i="2"/>
  <c r="CE66" i="2"/>
  <c r="CA66" i="2"/>
  <c r="BX66" i="2" s="1"/>
  <c r="CB66" i="2"/>
  <c r="CC66" i="2"/>
  <c r="AB66" i="2"/>
  <c r="X66" i="2"/>
  <c r="W66" i="2"/>
  <c r="U66" i="2"/>
  <c r="T66" i="2"/>
  <c r="S66" i="2"/>
  <c r="H66" i="2"/>
  <c r="I66" i="2" s="1"/>
  <c r="K66" i="2" s="1"/>
  <c r="F66" i="2"/>
  <c r="E66" i="2"/>
  <c r="BX65" i="2"/>
  <c r="BL65" i="2"/>
  <c r="AZ65" i="2"/>
  <c r="AI65" i="2"/>
  <c r="AF65" i="2"/>
  <c r="AJ65" i="2" s="1"/>
  <c r="AB65" i="2" s="1"/>
  <c r="P65" i="2"/>
  <c r="H65" i="2"/>
  <c r="F65" i="2"/>
  <c r="E65" i="2" s="1"/>
  <c r="BX64" i="2"/>
  <c r="BL64" i="2"/>
  <c r="BG64" i="2"/>
  <c r="BD64" i="2"/>
  <c r="BH64" i="2" s="1"/>
  <c r="BB64" i="2"/>
  <c r="BA64" i="2" s="1"/>
  <c r="AZ64" i="2" s="1"/>
  <c r="AB64" i="2"/>
  <c r="P64" i="2"/>
  <c r="H64" i="2"/>
  <c r="F64" i="2"/>
  <c r="E64" i="2" s="1"/>
  <c r="BX63" i="2"/>
  <c r="BL63" i="2"/>
  <c r="AZ63" i="2"/>
  <c r="AB63" i="2"/>
  <c r="P63" i="2"/>
  <c r="D63" i="2"/>
  <c r="BL58" i="2"/>
  <c r="AN58" i="2"/>
  <c r="D58" i="2"/>
  <c r="BX57" i="2"/>
  <c r="BL57" i="2"/>
  <c r="AZ57" i="2"/>
  <c r="AN57" i="2"/>
  <c r="AB57" i="2"/>
  <c r="P57" i="2"/>
  <c r="D57" i="2"/>
  <c r="BX56" i="2"/>
  <c r="BL56" i="2"/>
  <c r="AZ56" i="2"/>
  <c r="AN56" i="2"/>
  <c r="AB56" i="2"/>
  <c r="P56" i="2"/>
  <c r="D56" i="2"/>
  <c r="BL52" i="2"/>
  <c r="BP51" i="2"/>
  <c r="BN51" i="2"/>
  <c r="BM51" i="2"/>
  <c r="BP50" i="2"/>
  <c r="BT50" i="2" s="1"/>
  <c r="BN50" i="2"/>
  <c r="BM50" i="2" s="1"/>
  <c r="BP49" i="2"/>
  <c r="BN49" i="2"/>
  <c r="BM49" i="2" s="1"/>
  <c r="D49" i="2"/>
  <c r="BL48" i="2"/>
  <c r="H48" i="2"/>
  <c r="F48" i="2"/>
  <c r="E48" i="2" s="1"/>
  <c r="AV47" i="2"/>
  <c r="AT47" i="2"/>
  <c r="AR47" i="2"/>
  <c r="AS47" i="2" s="1"/>
  <c r="AU47" i="2" s="1"/>
  <c r="AP47" i="2"/>
  <c r="AO47" i="2" s="1"/>
  <c r="H47" i="2"/>
  <c r="L47" i="2" s="1"/>
  <c r="F47" i="2"/>
  <c r="E47" i="2" s="1"/>
  <c r="K47" i="2"/>
  <c r="AZ46" i="2"/>
  <c r="AV46" i="2"/>
  <c r="AN46" i="2" s="1"/>
  <c r="AR46" i="2"/>
  <c r="AS46" i="2" s="1"/>
  <c r="AU46" i="2" s="1"/>
  <c r="AP46" i="2"/>
  <c r="AO46" i="2" s="1"/>
  <c r="AB46" i="2"/>
  <c r="K46" i="2"/>
  <c r="H46" i="2"/>
  <c r="L46" i="2" s="1"/>
  <c r="F46" i="2"/>
  <c r="E46" i="2" s="1"/>
  <c r="BX45" i="2"/>
  <c r="BD45" i="2"/>
  <c r="BB45" i="2"/>
  <c r="BA45" i="2" s="1"/>
  <c r="AV45" i="2"/>
  <c r="AR45" i="2"/>
  <c r="AS45" i="2" s="1"/>
  <c r="AU45" i="2" s="1"/>
  <c r="AP45" i="2"/>
  <c r="AO45" i="2" s="1"/>
  <c r="AT39" i="2"/>
  <c r="AP40" i="2"/>
  <c r="AO40" i="2" s="1"/>
  <c r="AR40" i="2"/>
  <c r="AV40" i="2" s="1"/>
  <c r="AU40" i="2"/>
  <c r="D45" i="2"/>
  <c r="CF44" i="2"/>
  <c r="CB44" i="2"/>
  <c r="BZ44" i="2"/>
  <c r="BY44" i="2" s="1"/>
  <c r="BL44" i="2"/>
  <c r="BD44" i="2"/>
  <c r="BB44" i="2"/>
  <c r="BA44" i="2" s="1"/>
  <c r="AV44" i="2"/>
  <c r="AR44" i="2"/>
  <c r="AS44" i="2" s="1"/>
  <c r="AU44" i="2" s="1"/>
  <c r="AP44" i="2"/>
  <c r="AO44" i="2" s="1"/>
  <c r="CF43" i="2"/>
  <c r="CB43" i="2"/>
  <c r="CC43" i="2" s="1"/>
  <c r="CE43" i="2" s="1"/>
  <c r="BZ43" i="2"/>
  <c r="BY43" i="2" s="1"/>
  <c r="BP43" i="2"/>
  <c r="BQ43" i="2" s="1"/>
  <c r="BN43" i="2"/>
  <c r="BM43" i="2"/>
  <c r="BD43" i="2"/>
  <c r="BH43" i="2" s="1"/>
  <c r="BB43" i="2"/>
  <c r="BA43" i="2"/>
  <c r="AR43" i="2"/>
  <c r="AV43" i="2" s="1"/>
  <c r="AP43" i="2"/>
  <c r="AO43" i="2" s="1"/>
  <c r="P43" i="2"/>
  <c r="CB42" i="2"/>
  <c r="BZ42" i="2"/>
  <c r="BY42" i="2" s="1"/>
  <c r="BP42" i="2"/>
  <c r="BT42" i="2" s="1"/>
  <c r="BS42" i="2"/>
  <c r="BN42" i="2"/>
  <c r="BM42" i="2" s="1"/>
  <c r="AZ42" i="2"/>
  <c r="AR42" i="2"/>
  <c r="AV42" i="2" s="1"/>
  <c r="AP42" i="2"/>
  <c r="AO42" i="2" s="1"/>
  <c r="W42" i="2"/>
  <c r="T42" i="2"/>
  <c r="X42" i="2" s="1"/>
  <c r="R42" i="2"/>
  <c r="Q42" i="2" s="1"/>
  <c r="CB41" i="2"/>
  <c r="BZ41" i="2"/>
  <c r="BY41" i="2" s="1"/>
  <c r="BL41" i="2"/>
  <c r="AR41" i="2"/>
  <c r="AP41" i="2"/>
  <c r="AO41" i="2" s="1"/>
  <c r="AI41" i="2"/>
  <c r="AF41" i="2"/>
  <c r="AJ41" i="2" s="1"/>
  <c r="AD41" i="2"/>
  <c r="AC41" i="2" s="1"/>
  <c r="W41" i="2"/>
  <c r="R41" i="2"/>
  <c r="Q41" i="2" s="1"/>
  <c r="T41" i="2"/>
  <c r="X41" i="2" s="1"/>
  <c r="D41" i="2"/>
  <c r="CE40" i="2"/>
  <c r="CB40" i="2"/>
  <c r="CF40" i="2" s="1"/>
  <c r="BZ40" i="2"/>
  <c r="BY40" i="2" s="1"/>
  <c r="AI40" i="2"/>
  <c r="AF40" i="2"/>
  <c r="AJ40" i="2" s="1"/>
  <c r="AD40" i="2"/>
  <c r="AC40" i="2" s="1"/>
  <c r="AB40" i="2" s="1"/>
  <c r="W40" i="2"/>
  <c r="T40" i="2"/>
  <c r="R40" i="2"/>
  <c r="Q40" i="2" s="1"/>
  <c r="H40" i="2"/>
  <c r="I40" i="2" s="1"/>
  <c r="K40" i="2" s="1"/>
  <c r="F40" i="2"/>
  <c r="E40" i="2" s="1"/>
  <c r="BX39" i="2"/>
  <c r="AI39" i="2"/>
  <c r="AF39" i="2"/>
  <c r="AJ39" i="2"/>
  <c r="AD39" i="2"/>
  <c r="AC39" i="2" s="1"/>
  <c r="P39" i="2"/>
  <c r="H39" i="2"/>
  <c r="F39" i="2"/>
  <c r="E39" i="2" s="1"/>
  <c r="AZ38" i="2"/>
  <c r="AB38" i="2"/>
  <c r="D38" i="2"/>
  <c r="BT37" i="2"/>
  <c r="BS37" i="2"/>
  <c r="AZ37" i="2"/>
  <c r="BP36" i="2"/>
  <c r="BN36" i="2"/>
  <c r="BM36" i="2" s="1"/>
  <c r="AZ36" i="2"/>
  <c r="CF35" i="2"/>
  <c r="CE35" i="2"/>
  <c r="BP35" i="2"/>
  <c r="BN35" i="2"/>
  <c r="BM35" i="2" s="1"/>
  <c r="AZ35" i="2"/>
  <c r="AN35" i="2"/>
  <c r="X35" i="2"/>
  <c r="W35" i="2"/>
  <c r="P35" i="2" s="1"/>
  <c r="CB34" i="2"/>
  <c r="BZ34" i="2"/>
  <c r="BY34" i="2" s="1"/>
  <c r="BP34" i="2"/>
  <c r="BN34" i="2"/>
  <c r="BM34" i="2" s="1"/>
  <c r="AZ34" i="2"/>
  <c r="AR34" i="2"/>
  <c r="AP34" i="2"/>
  <c r="AO34" i="2" s="1"/>
  <c r="AJ34" i="2"/>
  <c r="AI34" i="2"/>
  <c r="T34" i="2"/>
  <c r="X34" i="2" s="1"/>
  <c r="R34" i="2"/>
  <c r="Q34" i="2" s="1"/>
  <c r="D34" i="2"/>
  <c r="CB33" i="2"/>
  <c r="BZ33" i="2"/>
  <c r="BY33" i="2" s="1"/>
  <c r="BP33" i="2"/>
  <c r="BN33" i="2"/>
  <c r="BM33" i="2" s="1"/>
  <c r="AZ33" i="2"/>
  <c r="AP33" i="2"/>
  <c r="AO33" i="2" s="1"/>
  <c r="AN33" i="2" s="1"/>
  <c r="AF33" i="2"/>
  <c r="AG33" i="2" s="1"/>
  <c r="AJ33" i="2"/>
  <c r="AD33" i="2"/>
  <c r="AC33" i="2" s="1"/>
  <c r="T33" i="2"/>
  <c r="X33" i="2" s="1"/>
  <c r="R33" i="2"/>
  <c r="Q33" i="2"/>
  <c r="H33" i="2"/>
  <c r="L33" i="2" s="1"/>
  <c r="F33" i="2"/>
  <c r="E33" i="2" s="1"/>
  <c r="CB32" i="2"/>
  <c r="CF32" i="2"/>
  <c r="BZ32" i="2"/>
  <c r="BY32" i="2" s="1"/>
  <c r="BP32" i="2"/>
  <c r="BQ32" i="2" s="1"/>
  <c r="BS32" i="2" s="1"/>
  <c r="BN32" i="2"/>
  <c r="BM32" i="2" s="1"/>
  <c r="AZ32" i="2"/>
  <c r="AR32" i="2"/>
  <c r="AP32" i="2"/>
  <c r="AO32" i="2" s="1"/>
  <c r="AF32" i="2"/>
  <c r="AD32" i="2"/>
  <c r="AC32" i="2" s="1"/>
  <c r="T32" i="2"/>
  <c r="R32" i="2"/>
  <c r="Q32" i="2" s="1"/>
  <c r="H32" i="2"/>
  <c r="F32" i="2"/>
  <c r="E32" i="2" s="1"/>
  <c r="BX31" i="2"/>
  <c r="BL31" i="2"/>
  <c r="AZ31" i="2"/>
  <c r="AN31" i="2"/>
  <c r="AB31" i="2"/>
  <c r="P31" i="2"/>
  <c r="D31" i="2"/>
  <c r="AZ27" i="2"/>
  <c r="BX26" i="2"/>
  <c r="BL26" i="2"/>
  <c r="AZ26" i="2"/>
  <c r="AN26" i="2"/>
  <c r="AB26" i="2"/>
  <c r="P26" i="2"/>
  <c r="D26" i="2"/>
  <c r="BX25" i="2"/>
  <c r="BL25" i="2"/>
  <c r="AZ25" i="2"/>
  <c r="AN25" i="2"/>
  <c r="AB25" i="2"/>
  <c r="P25" i="2"/>
  <c r="D25" i="2"/>
  <c r="BL19" i="2"/>
  <c r="BX18" i="2"/>
  <c r="BR18" i="2"/>
  <c r="BP18" i="2"/>
  <c r="BT18" i="2" s="1"/>
  <c r="BN18" i="2"/>
  <c r="BM18" i="2" s="1"/>
  <c r="CB17" i="2"/>
  <c r="BZ17" i="2"/>
  <c r="BY17" i="2" s="1"/>
  <c r="BP17" i="2"/>
  <c r="BT17" i="2"/>
  <c r="BR17" i="2"/>
  <c r="BN17" i="2"/>
  <c r="BM17" i="2" s="1"/>
  <c r="AB17" i="2"/>
  <c r="CE16" i="2"/>
  <c r="CB16" i="2"/>
  <c r="CF16" i="2" s="1"/>
  <c r="BZ16" i="2"/>
  <c r="BY16" i="2" s="1"/>
  <c r="BP16" i="2"/>
  <c r="BQ16" i="2"/>
  <c r="BS16" i="2" s="1"/>
  <c r="BN16" i="2"/>
  <c r="BM16" i="2" s="1"/>
  <c r="AH16" i="2"/>
  <c r="AF16" i="2"/>
  <c r="AD16" i="2"/>
  <c r="AC16" i="2" s="1"/>
  <c r="CB15" i="2"/>
  <c r="CF15" i="2" s="1"/>
  <c r="BZ15" i="2"/>
  <c r="BY15" i="2" s="1"/>
  <c r="BP15" i="2"/>
  <c r="BQ15" i="2"/>
  <c r="BS15" i="2" s="1"/>
  <c r="BN15" i="2"/>
  <c r="BM15" i="2" s="1"/>
  <c r="AH15" i="2"/>
  <c r="AF15" i="2"/>
  <c r="AD15" i="2"/>
  <c r="AC15" i="2" s="1"/>
  <c r="CB14" i="2"/>
  <c r="CF14" i="2" s="1"/>
  <c r="BZ14" i="2"/>
  <c r="BY14" i="2" s="1"/>
  <c r="BP14" i="2"/>
  <c r="BQ14" i="2" s="1"/>
  <c r="BS14" i="2" s="1"/>
  <c r="BN14" i="2"/>
  <c r="BM14" i="2" s="1"/>
  <c r="AF14" i="2"/>
  <c r="AG14" i="2" s="1"/>
  <c r="AI14" i="2" s="1"/>
  <c r="AD14" i="2"/>
  <c r="AC14" i="2" s="1"/>
  <c r="BX13" i="2"/>
  <c r="BL13" i="2"/>
  <c r="AF13" i="2"/>
  <c r="AD13" i="2"/>
  <c r="AC13" i="2" s="1"/>
  <c r="AF12" i="2"/>
  <c r="AD12" i="2"/>
  <c r="AC12" i="2" s="1"/>
  <c r="AB11" i="2"/>
  <c r="BX9" i="2"/>
  <c r="BS9" i="2"/>
  <c r="BP9" i="2"/>
  <c r="BT9" i="2"/>
  <c r="BN9" i="2"/>
  <c r="BM9" i="2" s="1"/>
  <c r="D9" i="2"/>
  <c r="CB8" i="2"/>
  <c r="BZ8" i="2"/>
  <c r="BY8" i="2" s="1"/>
  <c r="D8" i="2"/>
  <c r="CB7" i="2"/>
  <c r="BZ7" i="2"/>
  <c r="BY7" i="2"/>
  <c r="AF7" i="2"/>
  <c r="AJ7" i="2" s="1"/>
  <c r="AI7" i="2"/>
  <c r="AD7" i="2"/>
  <c r="AC7" i="2" s="1"/>
  <c r="J7" i="2"/>
  <c r="H7" i="2"/>
  <c r="F7" i="2"/>
  <c r="E7" i="2" s="1"/>
  <c r="CB6" i="2"/>
  <c r="BZ6" i="2"/>
  <c r="BY6" i="2" s="1"/>
  <c r="BL6" i="2"/>
  <c r="AZ6" i="2"/>
  <c r="AN6" i="2"/>
  <c r="AB6" i="2"/>
  <c r="J6" i="2"/>
  <c r="H6" i="2"/>
  <c r="L6" i="2" s="1"/>
  <c r="F6" i="2"/>
  <c r="E6" i="2" s="1"/>
  <c r="CB5" i="2"/>
  <c r="CF5" i="2" s="1"/>
  <c r="BZ5" i="2"/>
  <c r="BY5" i="2" s="1"/>
  <c r="BL5" i="2"/>
  <c r="BG5" i="2"/>
  <c r="BD5" i="2"/>
  <c r="BH5" i="2" s="1"/>
  <c r="BB5" i="2"/>
  <c r="BA5" i="2" s="1"/>
  <c r="AZ5" i="2" s="1"/>
  <c r="AV5" i="2"/>
  <c r="AU5" i="2"/>
  <c r="AN5" i="2" s="1"/>
  <c r="AI5" i="2"/>
  <c r="AF5" i="2"/>
  <c r="K5" i="2"/>
  <c r="H5" i="2"/>
  <c r="L5" i="2" s="1"/>
  <c r="F5" i="2"/>
  <c r="E5" i="2" s="1"/>
  <c r="BX4" i="2"/>
  <c r="BL4" i="2"/>
  <c r="AZ4" i="2"/>
  <c r="AN4" i="2"/>
  <c r="AB4" i="2"/>
  <c r="D4" i="2"/>
  <c r="AN126" i="1"/>
  <c r="AN125" i="1"/>
  <c r="AR124" i="1"/>
  <c r="AS124" i="1" s="1"/>
  <c r="AU124" i="1" s="1"/>
  <c r="AP124" i="1"/>
  <c r="AO124" i="1" s="1"/>
  <c r="AN123" i="1"/>
  <c r="D220" i="1"/>
  <c r="H219" i="1"/>
  <c r="I219" i="1" s="1"/>
  <c r="K219" i="1" s="1"/>
  <c r="F219" i="1"/>
  <c r="E219" i="1" s="1"/>
  <c r="K218" i="1"/>
  <c r="H218" i="1"/>
  <c r="F218" i="1"/>
  <c r="E218" i="1" s="1"/>
  <c r="BL217" i="1"/>
  <c r="H217" i="1"/>
  <c r="F217" i="1"/>
  <c r="E217" i="1" s="1"/>
  <c r="BS216" i="1"/>
  <c r="BP216" i="1"/>
  <c r="BT216" i="1" s="1"/>
  <c r="BL216" i="1" s="1"/>
  <c r="BN216" i="1"/>
  <c r="BM216" i="1" s="1"/>
  <c r="H216" i="1"/>
  <c r="F216" i="1"/>
  <c r="E216" i="1" s="1"/>
  <c r="BL215" i="1"/>
  <c r="P215" i="1"/>
  <c r="D215" i="1"/>
  <c r="T214" i="1"/>
  <c r="R214" i="1"/>
  <c r="Q214" i="1" s="1"/>
  <c r="AB209" i="1"/>
  <c r="T213" i="1"/>
  <c r="R213" i="1"/>
  <c r="Q213" i="1" s="1"/>
  <c r="AF208" i="1"/>
  <c r="AG208" i="1" s="1"/>
  <c r="AD208" i="1"/>
  <c r="AC208" i="1" s="1"/>
  <c r="T212" i="1"/>
  <c r="X212" i="1" s="1"/>
  <c r="R212" i="1"/>
  <c r="Q212" i="1" s="1"/>
  <c r="BL211" i="1"/>
  <c r="AF207" i="1"/>
  <c r="AG207" i="1" s="1"/>
  <c r="AI207" i="1" s="1"/>
  <c r="AD207" i="1"/>
  <c r="AC207" i="1"/>
  <c r="T211" i="1"/>
  <c r="R211" i="1"/>
  <c r="Q211" i="1" s="1"/>
  <c r="BS210" i="1"/>
  <c r="BP210" i="1"/>
  <c r="BT210" i="1" s="1"/>
  <c r="BN210" i="1"/>
  <c r="BM210" i="1" s="1"/>
  <c r="AZ210" i="1"/>
  <c r="AF206" i="1"/>
  <c r="AD206" i="1"/>
  <c r="AC206" i="1" s="1"/>
  <c r="T210" i="1"/>
  <c r="X210" i="1" s="1"/>
  <c r="R210" i="1"/>
  <c r="Q210" i="1" s="1"/>
  <c r="D210" i="1"/>
  <c r="BL209" i="1"/>
  <c r="BD209" i="1"/>
  <c r="BE209" i="1" s="1"/>
  <c r="BG209" i="1" s="1"/>
  <c r="BB209" i="1"/>
  <c r="BA209" i="1" s="1"/>
  <c r="AF205" i="1"/>
  <c r="AD205" i="1"/>
  <c r="AC205" i="1" s="1"/>
  <c r="W209" i="1"/>
  <c r="T209" i="1"/>
  <c r="X209" i="1" s="1"/>
  <c r="R209" i="1"/>
  <c r="Q209" i="1" s="1"/>
  <c r="P209" i="1" s="1"/>
  <c r="H209" i="1"/>
  <c r="I209" i="1" s="1"/>
  <c r="F209" i="1"/>
  <c r="E209" i="1" s="1"/>
  <c r="BD208" i="1"/>
  <c r="BB208" i="1"/>
  <c r="BA208" i="1"/>
  <c r="AB204" i="1"/>
  <c r="P208" i="1"/>
  <c r="H208" i="1"/>
  <c r="F208" i="1"/>
  <c r="E208" i="1" s="1"/>
  <c r="BD207" i="1"/>
  <c r="BH207" i="1" s="1"/>
  <c r="BB207" i="1"/>
  <c r="BA207" i="1" s="1"/>
  <c r="H207" i="1"/>
  <c r="I207" i="1" s="1"/>
  <c r="K207" i="1" s="1"/>
  <c r="F207" i="1"/>
  <c r="E207" i="1" s="1"/>
  <c r="BD206" i="1"/>
  <c r="BB206" i="1"/>
  <c r="BA206" i="1" s="1"/>
  <c r="H206" i="1"/>
  <c r="F206" i="1"/>
  <c r="E206" i="1" s="1"/>
  <c r="BX205" i="1"/>
  <c r="BT205" i="1"/>
  <c r="BL205" i="1" s="1"/>
  <c r="BS205" i="1"/>
  <c r="AZ205" i="1"/>
  <c r="D205" i="1"/>
  <c r="CF204" i="1"/>
  <c r="CD204" i="1"/>
  <c r="CB204" i="1"/>
  <c r="CC204" i="1" s="1"/>
  <c r="CE204" i="1" s="1"/>
  <c r="BZ204" i="1"/>
  <c r="BY204" i="1" s="1"/>
  <c r="BP204" i="1"/>
  <c r="BN204" i="1"/>
  <c r="BM204" i="1" s="1"/>
  <c r="AJ200" i="1"/>
  <c r="AI200" i="1"/>
  <c r="X204" i="1"/>
  <c r="W204" i="1"/>
  <c r="CF203" i="1"/>
  <c r="CB203" i="1"/>
  <c r="BZ203" i="1"/>
  <c r="BY203" i="1" s="1"/>
  <c r="BP203" i="1"/>
  <c r="BN203" i="1"/>
  <c r="BM203" i="1" s="1"/>
  <c r="AN203" i="1"/>
  <c r="AF199" i="1"/>
  <c r="AD199" i="1"/>
  <c r="AC199" i="1" s="1"/>
  <c r="T203" i="1"/>
  <c r="X203" i="1" s="1"/>
  <c r="R203" i="1"/>
  <c r="Q203" i="1" s="1"/>
  <c r="CF202" i="1"/>
  <c r="CB202" i="1"/>
  <c r="CC202" i="1" s="1"/>
  <c r="CE202" i="1" s="1"/>
  <c r="BZ202" i="1"/>
  <c r="BY202" i="1" s="1"/>
  <c r="BP202" i="1"/>
  <c r="BN202" i="1"/>
  <c r="BM202" i="1" s="1"/>
  <c r="AR202" i="1"/>
  <c r="AP202" i="1"/>
  <c r="AO202" i="1" s="1"/>
  <c r="AB198" i="1"/>
  <c r="T202" i="1"/>
  <c r="R202" i="1"/>
  <c r="Q202" i="1" s="1"/>
  <c r="CB201" i="1"/>
  <c r="CF201" i="1" s="1"/>
  <c r="BZ201" i="1"/>
  <c r="BY201" i="1" s="1"/>
  <c r="BP201" i="1"/>
  <c r="BT201" i="1" s="1"/>
  <c r="BN201" i="1"/>
  <c r="BM201" i="1" s="1"/>
  <c r="BH201" i="1"/>
  <c r="BG201" i="1"/>
  <c r="AR201" i="1"/>
  <c r="AP201" i="1"/>
  <c r="AO201" i="1" s="1"/>
  <c r="T201" i="1"/>
  <c r="R201" i="1"/>
  <c r="Q201" i="1" s="1"/>
  <c r="H201" i="1"/>
  <c r="F201" i="1"/>
  <c r="E201" i="1" s="1"/>
  <c r="CB200" i="1"/>
  <c r="BZ200" i="1"/>
  <c r="BY200" i="1" s="1"/>
  <c r="BP200" i="1"/>
  <c r="BN200" i="1"/>
  <c r="BM200" i="1" s="1"/>
  <c r="BD200" i="1"/>
  <c r="BH200" i="1" s="1"/>
  <c r="BB200" i="1"/>
  <c r="BA200" i="1" s="1"/>
  <c r="AR200" i="1"/>
  <c r="AP200" i="1"/>
  <c r="AO200" i="1" s="1"/>
  <c r="T200" i="1"/>
  <c r="R200" i="1"/>
  <c r="Q200" i="1" s="1"/>
  <c r="F200" i="1"/>
  <c r="E200" i="1" s="1"/>
  <c r="D200" i="1" s="1"/>
  <c r="CB199" i="1"/>
  <c r="CC199" i="1" s="1"/>
  <c r="BZ199" i="1"/>
  <c r="BY199" i="1" s="1"/>
  <c r="BP199" i="1"/>
  <c r="BT199" i="1" s="1"/>
  <c r="BN199" i="1"/>
  <c r="BM199" i="1" s="1"/>
  <c r="BD199" i="1"/>
  <c r="BB199" i="1"/>
  <c r="BA199" i="1"/>
  <c r="AR199" i="1"/>
  <c r="AP199" i="1"/>
  <c r="AO199" i="1" s="1"/>
  <c r="T199" i="1"/>
  <c r="X199" i="1" s="1"/>
  <c r="R199" i="1"/>
  <c r="Q199" i="1" s="1"/>
  <c r="H199" i="1"/>
  <c r="F199" i="1"/>
  <c r="E199" i="1" s="1"/>
  <c r="BL198" i="1"/>
  <c r="AZ198" i="1"/>
  <c r="AN198" i="1"/>
  <c r="P198" i="1"/>
  <c r="D198" i="1"/>
  <c r="AB190" i="1"/>
  <c r="AH189" i="1"/>
  <c r="AF189" i="1"/>
  <c r="AJ189" i="1" s="1"/>
  <c r="AD189" i="1"/>
  <c r="AC189" i="1" s="1"/>
  <c r="P193" i="1"/>
  <c r="AH188" i="1"/>
  <c r="AF188" i="1"/>
  <c r="AD188" i="1"/>
  <c r="AC188" i="1" s="1"/>
  <c r="P192" i="1"/>
  <c r="BL191" i="1"/>
  <c r="AF187" i="1"/>
  <c r="AD187" i="1"/>
  <c r="AC187" i="1" s="1"/>
  <c r="X191" i="1"/>
  <c r="P191" i="1" s="1"/>
  <c r="W191" i="1"/>
  <c r="BR190" i="1"/>
  <c r="BP190" i="1"/>
  <c r="BN190" i="1"/>
  <c r="BM190" i="1" s="1"/>
  <c r="AF186" i="1"/>
  <c r="AD186" i="1"/>
  <c r="AC186" i="1" s="1"/>
  <c r="T190" i="1"/>
  <c r="R190" i="1"/>
  <c r="Q190" i="1" s="1"/>
  <c r="BR189" i="1"/>
  <c r="BP189" i="1"/>
  <c r="BT189" i="1" s="1"/>
  <c r="BN189" i="1"/>
  <c r="BM189" i="1" s="1"/>
  <c r="AI185" i="1"/>
  <c r="AF185" i="1"/>
  <c r="AJ185" i="1" s="1"/>
  <c r="AD185" i="1"/>
  <c r="AC185" i="1" s="1"/>
  <c r="AB185" i="1" s="1"/>
  <c r="T189" i="1"/>
  <c r="R189" i="1"/>
  <c r="Q189" i="1" s="1"/>
  <c r="D189" i="1"/>
  <c r="BP188" i="1"/>
  <c r="BQ188" i="1" s="1"/>
  <c r="BS188" i="1" s="1"/>
  <c r="BN188" i="1"/>
  <c r="BM188" i="1" s="1"/>
  <c r="AB184" i="1"/>
  <c r="T188" i="1"/>
  <c r="X188" i="1" s="1"/>
  <c r="R188" i="1"/>
  <c r="Q188" i="1" s="1"/>
  <c r="F188" i="1"/>
  <c r="E188" i="1" s="1"/>
  <c r="D188" i="1" s="1"/>
  <c r="BX187" i="1"/>
  <c r="BP187" i="1"/>
  <c r="BN187" i="1"/>
  <c r="BM187" i="1" s="1"/>
  <c r="P187" i="1"/>
  <c r="H187" i="1"/>
  <c r="F187" i="1"/>
  <c r="E187" i="1" s="1"/>
  <c r="CB186" i="1"/>
  <c r="BZ186" i="1"/>
  <c r="BY186" i="1" s="1"/>
  <c r="BP186" i="1"/>
  <c r="BN186" i="1"/>
  <c r="BM186" i="1" s="1"/>
  <c r="AZ186" i="1"/>
  <c r="AN186" i="1"/>
  <c r="H186" i="1"/>
  <c r="L186" i="1"/>
  <c r="F186" i="1"/>
  <c r="E186" i="1" s="1"/>
  <c r="CB185" i="1"/>
  <c r="BZ185" i="1"/>
  <c r="BY185" i="1" s="1"/>
  <c r="BL185" i="1"/>
  <c r="BD185" i="1"/>
  <c r="BG185" i="1"/>
  <c r="BB185" i="1"/>
  <c r="BA185" i="1" s="1"/>
  <c r="AU185" i="1"/>
  <c r="AR185" i="1"/>
  <c r="AV185" i="1" s="1"/>
  <c r="AP185" i="1"/>
  <c r="AO185" i="1" s="1"/>
  <c r="AN185" i="1" s="1"/>
  <c r="D185" i="1"/>
  <c r="CB184" i="1"/>
  <c r="BZ184" i="1"/>
  <c r="BY184" i="1" s="1"/>
  <c r="BD184" i="1"/>
  <c r="BE184" i="1" s="1"/>
  <c r="BG184" i="1" s="1"/>
  <c r="BB184" i="1"/>
  <c r="BA184" i="1"/>
  <c r="AR184" i="1"/>
  <c r="AP184" i="1"/>
  <c r="AO184" i="1" s="1"/>
  <c r="AI180" i="1"/>
  <c r="AF180" i="1"/>
  <c r="AJ180" i="1" s="1"/>
  <c r="AD180" i="1"/>
  <c r="AC180" i="1"/>
  <c r="BX183" i="1"/>
  <c r="AZ183" i="1"/>
  <c r="AN183" i="1"/>
  <c r="AB179" i="1"/>
  <c r="AI178" i="1"/>
  <c r="AF178" i="1"/>
  <c r="AJ178" i="1" s="1"/>
  <c r="X182" i="1"/>
  <c r="V182" i="1"/>
  <c r="T182" i="1"/>
  <c r="U182" i="1" s="1"/>
  <c r="R182" i="1"/>
  <c r="Q182" i="1" s="1"/>
  <c r="BS181" i="1"/>
  <c r="BP181" i="1"/>
  <c r="BN181" i="1"/>
  <c r="BM181" i="1" s="1"/>
  <c r="AB177" i="1"/>
  <c r="X181" i="1"/>
  <c r="T181" i="1"/>
  <c r="U181" i="1" s="1"/>
  <c r="W181" i="1" s="1"/>
  <c r="R181" i="1"/>
  <c r="Q181" i="1"/>
  <c r="D181" i="1"/>
  <c r="AB176" i="1"/>
  <c r="X180" i="1"/>
  <c r="T180" i="1"/>
  <c r="U180" i="1" s="1"/>
  <c r="W180" i="1" s="1"/>
  <c r="R180" i="1"/>
  <c r="Q180" i="1"/>
  <c r="S176" i="1"/>
  <c r="D180" i="1"/>
  <c r="CF179" i="1"/>
  <c r="CE179" i="1"/>
  <c r="BX179" i="1" s="1"/>
  <c r="CC179" i="1"/>
  <c r="CB179" i="1"/>
  <c r="CA179" i="1"/>
  <c r="AN179" i="1"/>
  <c r="T179" i="1"/>
  <c r="R179" i="1"/>
  <c r="Q179" i="1" s="1"/>
  <c r="J179" i="1"/>
  <c r="H179" i="1"/>
  <c r="F179" i="1"/>
  <c r="E179" i="1" s="1"/>
  <c r="BX178" i="1"/>
  <c r="BL178" i="1"/>
  <c r="AZ178" i="1"/>
  <c r="AR178" i="1"/>
  <c r="AV178" i="1" s="1"/>
  <c r="AP178" i="1"/>
  <c r="AO178" i="1" s="1"/>
  <c r="T178" i="1"/>
  <c r="R178" i="1"/>
  <c r="Q178" i="1" s="1"/>
  <c r="J178" i="1"/>
  <c r="H178" i="1"/>
  <c r="I178" i="1" s="1"/>
  <c r="K178" i="1" s="1"/>
  <c r="F178" i="1"/>
  <c r="E178" i="1" s="1"/>
  <c r="BX177" i="1"/>
  <c r="BL177" i="1"/>
  <c r="BG177" i="1"/>
  <c r="BD177" i="1"/>
  <c r="BH177" i="1" s="1"/>
  <c r="BB177" i="1"/>
  <c r="BA177" i="1" s="1"/>
  <c r="AR177" i="1"/>
  <c r="AP177" i="1"/>
  <c r="AO177" i="1" s="1"/>
  <c r="W177" i="1"/>
  <c r="T177" i="1"/>
  <c r="R177" i="1"/>
  <c r="Q177" i="1" s="1"/>
  <c r="K177" i="1"/>
  <c r="H177" i="1"/>
  <c r="L177" i="1" s="1"/>
  <c r="F177" i="1"/>
  <c r="E177" i="1" s="1"/>
  <c r="D177" i="1" s="1"/>
  <c r="BX176" i="1"/>
  <c r="BL176" i="1"/>
  <c r="AZ176" i="1"/>
  <c r="AN176" i="1"/>
  <c r="P183" i="1"/>
  <c r="D176" i="1"/>
  <c r="AB170" i="1"/>
  <c r="AB169" i="1"/>
  <c r="BL171" i="1"/>
  <c r="AN171" i="1"/>
  <c r="D171" i="1"/>
  <c r="BX170" i="1"/>
  <c r="BL170" i="1"/>
  <c r="AZ170" i="1"/>
  <c r="AN170" i="1"/>
  <c r="P170" i="1"/>
  <c r="D170" i="1"/>
  <c r="BX169" i="1"/>
  <c r="BL169" i="1"/>
  <c r="AZ169" i="1"/>
  <c r="AN169" i="1"/>
  <c r="P169" i="1"/>
  <c r="D169" i="1"/>
  <c r="BL165" i="1"/>
  <c r="BP164" i="1"/>
  <c r="BQ164" i="1" s="1"/>
  <c r="BS164" i="1" s="1"/>
  <c r="BN164" i="1"/>
  <c r="BM164" i="1" s="1"/>
  <c r="BP163" i="1"/>
  <c r="BN163" i="1"/>
  <c r="BM163" i="1" s="1"/>
  <c r="BP162" i="1"/>
  <c r="BN162" i="1"/>
  <c r="BM162" i="1" s="1"/>
  <c r="D162" i="1"/>
  <c r="BL161" i="1"/>
  <c r="H161" i="1"/>
  <c r="L161" i="1" s="1"/>
  <c r="F161" i="1"/>
  <c r="E161" i="1" s="1"/>
  <c r="AV160" i="1"/>
  <c r="AT160" i="1"/>
  <c r="AR160" i="1"/>
  <c r="AS160" i="1" s="1"/>
  <c r="AU160" i="1" s="1"/>
  <c r="AP160" i="1"/>
  <c r="AO160" i="1" s="1"/>
  <c r="K160" i="1"/>
  <c r="H160" i="1"/>
  <c r="L160" i="1" s="1"/>
  <c r="F160" i="1"/>
  <c r="E160" i="1" s="1"/>
  <c r="AZ159" i="1"/>
  <c r="AV159" i="1"/>
  <c r="AR159" i="1"/>
  <c r="AS159" i="1" s="1"/>
  <c r="AU159" i="1" s="1"/>
  <c r="AP159" i="1"/>
  <c r="AO159" i="1" s="1"/>
  <c r="AB155" i="1"/>
  <c r="K159" i="1"/>
  <c r="H159" i="1"/>
  <c r="L159" i="1" s="1"/>
  <c r="F159" i="1"/>
  <c r="E159" i="1" s="1"/>
  <c r="BX158" i="1"/>
  <c r="BD158" i="1"/>
  <c r="BB158" i="1"/>
  <c r="BA158" i="1" s="1"/>
  <c r="AV158" i="1"/>
  <c r="AR158" i="1"/>
  <c r="AS158" i="1" s="1"/>
  <c r="AU158" i="1" s="1"/>
  <c r="AP158" i="1"/>
  <c r="AO158" i="1" s="1"/>
  <c r="AN158" i="1" s="1"/>
  <c r="AI154" i="1"/>
  <c r="AF154" i="1"/>
  <c r="AJ154" i="1" s="1"/>
  <c r="AD154" i="1"/>
  <c r="AC154" i="1" s="1"/>
  <c r="AB154" i="1" s="1"/>
  <c r="D158" i="1"/>
  <c r="CF157" i="1"/>
  <c r="CB157" i="1"/>
  <c r="CC157" i="1" s="1"/>
  <c r="CE157" i="1" s="1"/>
  <c r="BZ157" i="1"/>
  <c r="BY157" i="1" s="1"/>
  <c r="BX157" i="1" s="1"/>
  <c r="BL157" i="1"/>
  <c r="BD157" i="1"/>
  <c r="BE157" i="1" s="1"/>
  <c r="BG157" i="1" s="1"/>
  <c r="BB157" i="1"/>
  <c r="BA157" i="1" s="1"/>
  <c r="AV157" i="1"/>
  <c r="AR157" i="1"/>
  <c r="AS157" i="1"/>
  <c r="AP157" i="1"/>
  <c r="AO157" i="1" s="1"/>
  <c r="AI153" i="1"/>
  <c r="AF153" i="1"/>
  <c r="AJ153" i="1" s="1"/>
  <c r="AD153" i="1"/>
  <c r="AC153" i="1" s="1"/>
  <c r="CF156" i="1"/>
  <c r="CB156" i="1"/>
  <c r="CC156" i="1" s="1"/>
  <c r="CE156" i="1"/>
  <c r="BZ156" i="1"/>
  <c r="BY156" i="1" s="1"/>
  <c r="BP156" i="1"/>
  <c r="BQ156" i="1" s="1"/>
  <c r="BS156" i="1" s="1"/>
  <c r="BN156" i="1"/>
  <c r="BM156" i="1" s="1"/>
  <c r="BD156" i="1"/>
  <c r="BB156" i="1"/>
  <c r="BA156" i="1"/>
  <c r="AR156" i="1"/>
  <c r="AP156" i="1"/>
  <c r="AO156" i="1" s="1"/>
  <c r="AI152" i="1"/>
  <c r="AF152" i="1"/>
  <c r="AJ152" i="1" s="1"/>
  <c r="AD152" i="1"/>
  <c r="AC152" i="1" s="1"/>
  <c r="P156" i="1"/>
  <c r="CB155" i="1"/>
  <c r="BZ155" i="1"/>
  <c r="BY155" i="1" s="1"/>
  <c r="BS155" i="1"/>
  <c r="BP155" i="1"/>
  <c r="BT155" i="1" s="1"/>
  <c r="BN155" i="1"/>
  <c r="BM155" i="1" s="1"/>
  <c r="BL155" i="1" s="1"/>
  <c r="AZ155" i="1"/>
  <c r="AR155" i="1"/>
  <c r="AP155" i="1"/>
  <c r="AO155" i="1" s="1"/>
  <c r="AB151" i="1"/>
  <c r="W155" i="1"/>
  <c r="T155" i="1"/>
  <c r="X155" i="1" s="1"/>
  <c r="R155" i="1"/>
  <c r="Q155" i="1" s="1"/>
  <c r="CB154" i="1"/>
  <c r="CC154" i="1" s="1"/>
  <c r="BZ154" i="1"/>
  <c r="BY154" i="1" s="1"/>
  <c r="BL154" i="1"/>
  <c r="AR154" i="1"/>
  <c r="AP154" i="1"/>
  <c r="AO154" i="1"/>
  <c r="W154" i="1"/>
  <c r="T154" i="1"/>
  <c r="X154" i="1" s="1"/>
  <c r="R154" i="1"/>
  <c r="Q154" i="1" s="1"/>
  <c r="P154" i="1" s="1"/>
  <c r="D154" i="1"/>
  <c r="CE153" i="1"/>
  <c r="CB153" i="1"/>
  <c r="CF153" i="1" s="1"/>
  <c r="BZ153" i="1"/>
  <c r="BY153" i="1" s="1"/>
  <c r="AU153" i="1"/>
  <c r="AR153" i="1"/>
  <c r="AV153" i="1" s="1"/>
  <c r="AP153" i="1"/>
  <c r="AO153" i="1" s="1"/>
  <c r="AT152" i="1"/>
  <c r="W153" i="1"/>
  <c r="T153" i="1"/>
  <c r="X153" i="1" s="1"/>
  <c r="R153" i="1"/>
  <c r="Q153" i="1" s="1"/>
  <c r="H153" i="1"/>
  <c r="F153" i="1"/>
  <c r="E153" i="1" s="1"/>
  <c r="BX152" i="1"/>
  <c r="P152" i="1"/>
  <c r="H152" i="1"/>
  <c r="L152" i="1" s="1"/>
  <c r="F152" i="1"/>
  <c r="E152" i="1" s="1"/>
  <c r="AZ151" i="1"/>
  <c r="AJ147" i="1"/>
  <c r="AI147" i="1"/>
  <c r="D151" i="1"/>
  <c r="BT150" i="1"/>
  <c r="BS150" i="1"/>
  <c r="AZ150" i="1"/>
  <c r="AF146" i="1"/>
  <c r="AG146" i="1" s="1"/>
  <c r="AD146" i="1"/>
  <c r="AC146" i="1" s="1"/>
  <c r="BP149" i="1"/>
  <c r="BN149" i="1"/>
  <c r="BM149" i="1" s="1"/>
  <c r="AZ149" i="1"/>
  <c r="AF145" i="1"/>
  <c r="AJ145" i="1" s="1"/>
  <c r="AD145" i="1"/>
  <c r="AC145" i="1" s="1"/>
  <c r="CF148" i="1"/>
  <c r="CE148" i="1"/>
  <c r="BX148" i="1" s="1"/>
  <c r="BP148" i="1"/>
  <c r="BN148" i="1"/>
  <c r="BM148" i="1" s="1"/>
  <c r="AZ148" i="1"/>
  <c r="AN148" i="1"/>
  <c r="AB144" i="1"/>
  <c r="X148" i="1"/>
  <c r="W148" i="1"/>
  <c r="P148" i="1" s="1"/>
  <c r="CB147" i="1"/>
  <c r="BZ147" i="1"/>
  <c r="BY147" i="1" s="1"/>
  <c r="BP147" i="1"/>
  <c r="BN147" i="1"/>
  <c r="BM147" i="1" s="1"/>
  <c r="AZ147" i="1"/>
  <c r="AR147" i="1"/>
  <c r="AP147" i="1"/>
  <c r="AO147" i="1" s="1"/>
  <c r="T147" i="1"/>
  <c r="X147" i="1" s="1"/>
  <c r="R147" i="1"/>
  <c r="Q147" i="1" s="1"/>
  <c r="D147" i="1"/>
  <c r="CB146" i="1"/>
  <c r="CC146" i="1" s="1"/>
  <c r="BZ146" i="1"/>
  <c r="BY146" i="1" s="1"/>
  <c r="BP146" i="1"/>
  <c r="BN146" i="1"/>
  <c r="BM146" i="1" s="1"/>
  <c r="AZ146" i="1"/>
  <c r="AP146" i="1"/>
  <c r="AO146" i="1" s="1"/>
  <c r="AN146" i="1" s="1"/>
  <c r="T146" i="1"/>
  <c r="R146" i="1"/>
  <c r="Q146" i="1" s="1"/>
  <c r="H146" i="1"/>
  <c r="F146" i="1"/>
  <c r="E146" i="1" s="1"/>
  <c r="CB145" i="1"/>
  <c r="BZ145" i="1"/>
  <c r="BY145" i="1" s="1"/>
  <c r="BP145" i="1"/>
  <c r="BN145" i="1"/>
  <c r="BM145" i="1"/>
  <c r="AZ145" i="1"/>
  <c r="AR145" i="1"/>
  <c r="AP145" i="1"/>
  <c r="AO145" i="1"/>
  <c r="T145" i="1"/>
  <c r="R145" i="1"/>
  <c r="Q145" i="1" s="1"/>
  <c r="H145" i="1"/>
  <c r="F145" i="1"/>
  <c r="E145" i="1" s="1"/>
  <c r="BX144" i="1"/>
  <c r="BL144" i="1"/>
  <c r="AZ144" i="1"/>
  <c r="AN144" i="1"/>
  <c r="P144" i="1"/>
  <c r="D144" i="1"/>
  <c r="BX139" i="1"/>
  <c r="BL139" i="1"/>
  <c r="BX138" i="1"/>
  <c r="BL138" i="1"/>
  <c r="AB130" i="1"/>
  <c r="AH129" i="1"/>
  <c r="AG129" i="1" s="1"/>
  <c r="AF129" i="1"/>
  <c r="AJ129" i="1" s="1"/>
  <c r="AD129" i="1"/>
  <c r="AC129" i="1" s="1"/>
  <c r="BL132" i="1"/>
  <c r="AH128" i="1"/>
  <c r="AF128" i="1"/>
  <c r="AD128" i="1"/>
  <c r="AC128" i="1"/>
  <c r="BX131" i="1"/>
  <c r="BR131" i="1"/>
  <c r="BP131" i="1"/>
  <c r="BT131" i="1"/>
  <c r="BN131" i="1"/>
  <c r="BM131" i="1" s="1"/>
  <c r="AF127" i="1"/>
  <c r="AD127" i="1"/>
  <c r="AC127" i="1"/>
  <c r="P131" i="1"/>
  <c r="CB130" i="1"/>
  <c r="BZ130" i="1"/>
  <c r="BY130" i="1"/>
  <c r="BR130" i="1"/>
  <c r="BP130" i="1"/>
  <c r="BN130" i="1"/>
  <c r="BM130" i="1"/>
  <c r="AF126" i="1"/>
  <c r="AJ126" i="1" s="1"/>
  <c r="AD126" i="1"/>
  <c r="AC126" i="1" s="1"/>
  <c r="R130" i="1"/>
  <c r="Q130" i="1" s="1"/>
  <c r="P130" i="1" s="1"/>
  <c r="CE129" i="1"/>
  <c r="CB129" i="1"/>
  <c r="BZ129" i="1"/>
  <c r="BY129" i="1" s="1"/>
  <c r="BP129" i="1"/>
  <c r="BT129" i="1" s="1"/>
  <c r="BN129" i="1"/>
  <c r="BM129" i="1" s="1"/>
  <c r="AZ129" i="1"/>
  <c r="AF125" i="1"/>
  <c r="AD125" i="1"/>
  <c r="AC125" i="1" s="1"/>
  <c r="T129" i="1"/>
  <c r="X129" i="1" s="1"/>
  <c r="R129" i="1"/>
  <c r="Q129" i="1" s="1"/>
  <c r="CB128" i="1"/>
  <c r="BZ128" i="1"/>
  <c r="BY128" i="1" s="1"/>
  <c r="BP128" i="1"/>
  <c r="BN128" i="1"/>
  <c r="BM128" i="1" s="1"/>
  <c r="BD128" i="1"/>
  <c r="BB128" i="1"/>
  <c r="BA128" i="1" s="1"/>
  <c r="AB124" i="1"/>
  <c r="T128" i="1"/>
  <c r="X128" i="1" s="1"/>
  <c r="R128" i="1"/>
  <c r="Q128" i="1" s="1"/>
  <c r="H128" i="1"/>
  <c r="F128" i="1"/>
  <c r="E128" i="1" s="1"/>
  <c r="CB127" i="1"/>
  <c r="CC127" i="1" s="1"/>
  <c r="BZ127" i="1"/>
  <c r="BY127" i="1"/>
  <c r="BP127" i="1"/>
  <c r="BN127" i="1"/>
  <c r="BM127" i="1" s="1"/>
  <c r="BD127" i="1"/>
  <c r="BB127" i="1"/>
  <c r="BA127" i="1" s="1"/>
  <c r="P127" i="1"/>
  <c r="H127" i="1"/>
  <c r="F127" i="1"/>
  <c r="E127" i="1" s="1"/>
  <c r="BX126" i="1"/>
  <c r="BL126" i="1"/>
  <c r="BD126" i="1"/>
  <c r="BB126" i="1"/>
  <c r="BA126" i="1" s="1"/>
  <c r="D129" i="1"/>
  <c r="D126" i="1"/>
  <c r="BD125" i="1"/>
  <c r="BB125" i="1"/>
  <c r="BA125" i="1"/>
  <c r="BD124" i="1"/>
  <c r="BB124" i="1"/>
  <c r="BA124" i="1" s="1"/>
  <c r="AI120" i="1"/>
  <c r="AF120" i="1"/>
  <c r="AJ120" i="1" s="1"/>
  <c r="AD120" i="1"/>
  <c r="AC120" i="1"/>
  <c r="AZ123" i="1"/>
  <c r="AB119" i="1"/>
  <c r="P123" i="1"/>
  <c r="BX122" i="1"/>
  <c r="BS122" i="1"/>
  <c r="BP122" i="1"/>
  <c r="BT122" i="1" s="1"/>
  <c r="BN122" i="1"/>
  <c r="BM122" i="1" s="1"/>
  <c r="AI118" i="1"/>
  <c r="AF118" i="1"/>
  <c r="X122" i="1"/>
  <c r="T122" i="1"/>
  <c r="U122" i="1" s="1"/>
  <c r="R122" i="1"/>
  <c r="Q122" i="1" s="1"/>
  <c r="CB121" i="1"/>
  <c r="CF121" i="1"/>
  <c r="BZ121" i="1"/>
  <c r="BY121" i="1" s="1"/>
  <c r="AB117" i="1"/>
  <c r="X121" i="1"/>
  <c r="T121" i="1"/>
  <c r="U121" i="1" s="1"/>
  <c r="R121" i="1"/>
  <c r="Q121" i="1"/>
  <c r="CB120" i="1"/>
  <c r="CC120" i="1" s="1"/>
  <c r="CE120" i="1" s="1"/>
  <c r="BZ120" i="1"/>
  <c r="BY120" i="1" s="1"/>
  <c r="T120" i="1"/>
  <c r="X120" i="1" s="1"/>
  <c r="R120" i="1"/>
  <c r="Q120" i="1" s="1"/>
  <c r="J120" i="1"/>
  <c r="H120" i="1"/>
  <c r="F120" i="1"/>
  <c r="E120" i="1" s="1"/>
  <c r="D120" i="1" s="1"/>
  <c r="CB119" i="1"/>
  <c r="BZ119" i="1"/>
  <c r="BY119" i="1" s="1"/>
  <c r="BL119" i="1"/>
  <c r="AZ119" i="1"/>
  <c r="AN119" i="1"/>
  <c r="T119" i="1"/>
  <c r="R119" i="1"/>
  <c r="Q119" i="1" s="1"/>
  <c r="J119" i="1"/>
  <c r="H119" i="1"/>
  <c r="I119" i="1" s="1"/>
  <c r="K119" i="1" s="1"/>
  <c r="F119" i="1"/>
  <c r="E119" i="1" s="1"/>
  <c r="CB118" i="1"/>
  <c r="CF118" i="1" s="1"/>
  <c r="BZ118" i="1"/>
  <c r="BY118" i="1"/>
  <c r="BL118" i="1"/>
  <c r="BG118" i="1"/>
  <c r="AZ118" i="1" s="1"/>
  <c r="BD118" i="1"/>
  <c r="BB118" i="1"/>
  <c r="BA118" i="1" s="1"/>
  <c r="AV118" i="1"/>
  <c r="AU118" i="1"/>
  <c r="W118" i="1"/>
  <c r="T118" i="1"/>
  <c r="X118" i="1" s="1"/>
  <c r="R118" i="1"/>
  <c r="Q118" i="1" s="1"/>
  <c r="K118" i="1"/>
  <c r="H118" i="1"/>
  <c r="L118" i="1" s="1"/>
  <c r="F118" i="1"/>
  <c r="E118" i="1" s="1"/>
  <c r="BX117" i="1"/>
  <c r="BL117" i="1"/>
  <c r="AZ117" i="1"/>
  <c r="AN117" i="1"/>
  <c r="P117" i="1"/>
  <c r="P111" i="1"/>
  <c r="T110" i="1"/>
  <c r="U110" i="1" s="1"/>
  <c r="W110" i="1" s="1"/>
  <c r="R110" i="1"/>
  <c r="Q110" i="1" s="1"/>
  <c r="T109" i="1"/>
  <c r="U109" i="1" s="1"/>
  <c r="W109" i="1" s="1"/>
  <c r="R109" i="1"/>
  <c r="Q109" i="1" s="1"/>
  <c r="P109" i="1" s="1"/>
  <c r="D109" i="1"/>
  <c r="T108" i="1"/>
  <c r="X108" i="1" s="1"/>
  <c r="R108" i="1"/>
  <c r="Q108" i="1" s="1"/>
  <c r="H108" i="1"/>
  <c r="L108" i="1"/>
  <c r="F108" i="1"/>
  <c r="E108" i="1" s="1"/>
  <c r="T107" i="1"/>
  <c r="U107" i="1" s="1"/>
  <c r="W107" i="1" s="1"/>
  <c r="R107" i="1"/>
  <c r="Q107" i="1" s="1"/>
  <c r="K107" i="1"/>
  <c r="H107" i="1"/>
  <c r="L107" i="1" s="1"/>
  <c r="F107" i="1"/>
  <c r="E107" i="1" s="1"/>
  <c r="BL106" i="1"/>
  <c r="T106" i="1"/>
  <c r="U106" i="1" s="1"/>
  <c r="W106" i="1" s="1"/>
  <c r="R106" i="1"/>
  <c r="Q106" i="1" s="1"/>
  <c r="H106" i="1"/>
  <c r="I106" i="1"/>
  <c r="K106" i="1" s="1"/>
  <c r="F106" i="1"/>
  <c r="E106" i="1" s="1"/>
  <c r="BS105" i="1"/>
  <c r="BP105" i="1"/>
  <c r="BT105" i="1" s="1"/>
  <c r="BL105" i="1" s="1"/>
  <c r="BN105" i="1"/>
  <c r="BM105" i="1" s="1"/>
  <c r="P105" i="1"/>
  <c r="H105" i="1"/>
  <c r="L105" i="1" s="1"/>
  <c r="F105" i="1"/>
  <c r="E105" i="1" s="1"/>
  <c r="BL104" i="1"/>
  <c r="D104" i="1"/>
  <c r="AB99" i="1"/>
  <c r="AF98" i="1"/>
  <c r="AG98" i="1" s="1"/>
  <c r="AI98" i="1" s="1"/>
  <c r="AD98" i="1"/>
  <c r="AC98" i="1" s="1"/>
  <c r="AF97" i="1"/>
  <c r="AD97" i="1"/>
  <c r="AC97" i="1" s="1"/>
  <c r="P101" i="1"/>
  <c r="BL100" i="1"/>
  <c r="AF96" i="1"/>
  <c r="AD96" i="1"/>
  <c r="AC96" i="1" s="1"/>
  <c r="W100" i="1"/>
  <c r="T100" i="1"/>
  <c r="X100" i="1" s="1"/>
  <c r="R100" i="1"/>
  <c r="Q100" i="1" s="1"/>
  <c r="BS99" i="1"/>
  <c r="BP99" i="1"/>
  <c r="BN99" i="1"/>
  <c r="BM99" i="1" s="1"/>
  <c r="BL99" i="1" s="1"/>
  <c r="AF95" i="1"/>
  <c r="AG95" i="1" s="1"/>
  <c r="AI95" i="1" s="1"/>
  <c r="AD95" i="1"/>
  <c r="AC95" i="1" s="1"/>
  <c r="AB95" i="1" s="1"/>
  <c r="W99" i="1"/>
  <c r="T99" i="1"/>
  <c r="X99" i="1" s="1"/>
  <c r="R99" i="1"/>
  <c r="Q99" i="1" s="1"/>
  <c r="D99" i="1"/>
  <c r="BL98" i="1"/>
  <c r="AZ98" i="1"/>
  <c r="AB94" i="1"/>
  <c r="W98" i="1"/>
  <c r="T98" i="1"/>
  <c r="X98" i="1" s="1"/>
  <c r="R98" i="1"/>
  <c r="Q98" i="1" s="1"/>
  <c r="H98" i="1"/>
  <c r="F98" i="1"/>
  <c r="E98" i="1"/>
  <c r="BD97" i="1"/>
  <c r="BE97" i="1" s="1"/>
  <c r="BG97" i="1" s="1"/>
  <c r="BB97" i="1"/>
  <c r="BA97" i="1" s="1"/>
  <c r="P97" i="1"/>
  <c r="H97" i="1"/>
  <c r="I97" i="1" s="1"/>
  <c r="K97" i="1" s="1"/>
  <c r="F97" i="1"/>
  <c r="E97" i="1" s="1"/>
  <c r="BD96" i="1"/>
  <c r="BE96" i="1" s="1"/>
  <c r="BG96" i="1" s="1"/>
  <c r="BB96" i="1"/>
  <c r="BA96" i="1"/>
  <c r="H96" i="1"/>
  <c r="F96" i="1"/>
  <c r="E96" i="1" s="1"/>
  <c r="BD95" i="1"/>
  <c r="BH95" i="1" s="1"/>
  <c r="BB95" i="1"/>
  <c r="BA95" i="1"/>
  <c r="H95" i="1"/>
  <c r="F95" i="1"/>
  <c r="E95" i="1" s="1"/>
  <c r="BX94" i="1"/>
  <c r="BT94" i="1"/>
  <c r="BS94" i="1"/>
  <c r="BD94" i="1"/>
  <c r="BE94" i="1" s="1"/>
  <c r="BG94" i="1" s="1"/>
  <c r="BB94" i="1"/>
  <c r="BA94" i="1" s="1"/>
  <c r="AJ90" i="1"/>
  <c r="AI90" i="1"/>
  <c r="D94" i="1"/>
  <c r="CF93" i="1"/>
  <c r="CD93" i="1"/>
  <c r="CB93" i="1"/>
  <c r="BZ93" i="1"/>
  <c r="BY93" i="1" s="1"/>
  <c r="BP93" i="1"/>
  <c r="BQ93" i="1" s="1"/>
  <c r="BS93" i="1" s="1"/>
  <c r="BN93" i="1"/>
  <c r="BM93" i="1"/>
  <c r="AZ93" i="1"/>
  <c r="AF89" i="1"/>
  <c r="AD89" i="1"/>
  <c r="AC89" i="1" s="1"/>
  <c r="X93" i="1"/>
  <c r="W93" i="1"/>
  <c r="P93" i="1"/>
  <c r="CF92" i="1"/>
  <c r="CB92" i="1"/>
  <c r="BZ92" i="1"/>
  <c r="BY92" i="1"/>
  <c r="BP92" i="1"/>
  <c r="BQ92" i="1" s="1"/>
  <c r="BS92" i="1" s="1"/>
  <c r="BN92" i="1"/>
  <c r="BM92" i="1"/>
  <c r="AN92" i="1"/>
  <c r="AF88" i="1"/>
  <c r="AD88" i="1"/>
  <c r="AC88" i="1"/>
  <c r="T92" i="1"/>
  <c r="X92" i="1" s="1"/>
  <c r="R92" i="1"/>
  <c r="Q92" i="1" s="1"/>
  <c r="CF91" i="1"/>
  <c r="CB91" i="1"/>
  <c r="CC91" i="1" s="1"/>
  <c r="CE91" i="1" s="1"/>
  <c r="BZ91" i="1"/>
  <c r="BY91" i="1" s="1"/>
  <c r="BP91" i="1"/>
  <c r="BT91" i="1" s="1"/>
  <c r="BN91" i="1"/>
  <c r="BM91" i="1" s="1"/>
  <c r="AR91" i="1"/>
  <c r="AS91" i="1" s="1"/>
  <c r="AP91" i="1"/>
  <c r="AO91" i="1" s="1"/>
  <c r="AB87" i="1"/>
  <c r="T91" i="1"/>
  <c r="U91" i="1" s="1"/>
  <c r="R91" i="1"/>
  <c r="Q91" i="1" s="1"/>
  <c r="CB90" i="1"/>
  <c r="CF90" i="1" s="1"/>
  <c r="BZ90" i="1"/>
  <c r="BY90" i="1" s="1"/>
  <c r="BP90" i="1"/>
  <c r="BQ90" i="1" s="1"/>
  <c r="BS90" i="1" s="1"/>
  <c r="BN90" i="1"/>
  <c r="BM90" i="1" s="1"/>
  <c r="AR90" i="1"/>
  <c r="AV90" i="1" s="1"/>
  <c r="AP90" i="1"/>
  <c r="AO90" i="1" s="1"/>
  <c r="T90" i="1"/>
  <c r="R90" i="1"/>
  <c r="Q90" i="1" s="1"/>
  <c r="H90" i="1"/>
  <c r="I90" i="1" s="1"/>
  <c r="K90" i="1" s="1"/>
  <c r="F90" i="1"/>
  <c r="E90" i="1" s="1"/>
  <c r="CB89" i="1"/>
  <c r="BZ89" i="1"/>
  <c r="BY89" i="1" s="1"/>
  <c r="BP89" i="1"/>
  <c r="BT89" i="1" s="1"/>
  <c r="BN89" i="1"/>
  <c r="BM89" i="1" s="1"/>
  <c r="BH89" i="1"/>
  <c r="BG89" i="1"/>
  <c r="AR89" i="1"/>
  <c r="AV89" i="1" s="1"/>
  <c r="AP89" i="1"/>
  <c r="AO89" i="1" s="1"/>
  <c r="T89" i="1"/>
  <c r="R89" i="1"/>
  <c r="Q89" i="1" s="1"/>
  <c r="F89" i="1"/>
  <c r="E89" i="1" s="1"/>
  <c r="D89" i="1" s="1"/>
  <c r="CB88" i="1"/>
  <c r="CC88" i="1" s="1"/>
  <c r="BX88" i="1" s="1"/>
  <c r="BZ88" i="1"/>
  <c r="BY88" i="1" s="1"/>
  <c r="BP88" i="1"/>
  <c r="BQ88" i="1" s="1"/>
  <c r="BS88" i="1" s="1"/>
  <c r="BN88" i="1"/>
  <c r="BM88" i="1" s="1"/>
  <c r="BD88" i="1"/>
  <c r="BB88" i="1"/>
  <c r="BA88" i="1" s="1"/>
  <c r="AR88" i="1"/>
  <c r="AS88" i="1" s="1"/>
  <c r="AP88" i="1"/>
  <c r="AO88" i="1" s="1"/>
  <c r="T88" i="1"/>
  <c r="R88" i="1"/>
  <c r="Q88" i="1" s="1"/>
  <c r="H88" i="1"/>
  <c r="I88" i="1"/>
  <c r="K88" i="1" s="1"/>
  <c r="F88" i="1"/>
  <c r="E88" i="1" s="1"/>
  <c r="BL87" i="1"/>
  <c r="AZ87" i="1"/>
  <c r="AN87" i="1"/>
  <c r="P87" i="1"/>
  <c r="D87" i="1"/>
  <c r="AB82" i="1"/>
  <c r="AB81" i="1"/>
  <c r="AZ83" i="1"/>
  <c r="BX82" i="1"/>
  <c r="BL82" i="1"/>
  <c r="AZ82" i="1"/>
  <c r="AN82" i="1"/>
  <c r="P82" i="1"/>
  <c r="D82" i="1"/>
  <c r="BX81" i="1"/>
  <c r="BL81" i="1"/>
  <c r="AZ81" i="1"/>
  <c r="AN81" i="1"/>
  <c r="P81" i="1"/>
  <c r="D81" i="1"/>
  <c r="AB76" i="1"/>
  <c r="AH75" i="1"/>
  <c r="AF75" i="1"/>
  <c r="AD75" i="1"/>
  <c r="AC75" i="1" s="1"/>
  <c r="AH74" i="1"/>
  <c r="AF74" i="1"/>
  <c r="AD74" i="1"/>
  <c r="AC74" i="1" s="1"/>
  <c r="BL77" i="1"/>
  <c r="AF73" i="1"/>
  <c r="AD73" i="1"/>
  <c r="AC73" i="1" s="1"/>
  <c r="BR76" i="1"/>
  <c r="BP76" i="1"/>
  <c r="BN76" i="1"/>
  <c r="BM76" i="1" s="1"/>
  <c r="AF72" i="1"/>
  <c r="AD72" i="1"/>
  <c r="AC72" i="1" s="1"/>
  <c r="BR75" i="1"/>
  <c r="BP75" i="1"/>
  <c r="BN75" i="1"/>
  <c r="BM75" i="1" s="1"/>
  <c r="AI71" i="1"/>
  <c r="AF71" i="1"/>
  <c r="AD71" i="1"/>
  <c r="AC71" i="1" s="1"/>
  <c r="AB71" i="1" s="1"/>
  <c r="BP74" i="1"/>
  <c r="BN74" i="1"/>
  <c r="BM74" i="1" s="1"/>
  <c r="AB70" i="1"/>
  <c r="P74" i="1"/>
  <c r="BX73" i="1"/>
  <c r="BP73" i="1"/>
  <c r="BN73" i="1"/>
  <c r="BM73" i="1" s="1"/>
  <c r="T73" i="1"/>
  <c r="U73" i="1" s="1"/>
  <c r="W73" i="1" s="1"/>
  <c r="R73" i="1"/>
  <c r="Q73" i="1" s="1"/>
  <c r="CB72" i="1"/>
  <c r="CC72" i="1" s="1"/>
  <c r="CE72" i="1" s="1"/>
  <c r="BZ72" i="1"/>
  <c r="BY72" i="1" s="1"/>
  <c r="BP72" i="1"/>
  <c r="BN72" i="1"/>
  <c r="BM72" i="1" s="1"/>
  <c r="AZ72" i="1"/>
  <c r="W72" i="1"/>
  <c r="T72" i="1"/>
  <c r="X72" i="1" s="1"/>
  <c r="R72" i="1"/>
  <c r="Q72" i="1"/>
  <c r="CB71" i="1"/>
  <c r="BZ71" i="1"/>
  <c r="BY71" i="1" s="1"/>
  <c r="BL71" i="1"/>
  <c r="BD71" i="1"/>
  <c r="BB71" i="1"/>
  <c r="BA71" i="1" s="1"/>
  <c r="T71" i="1"/>
  <c r="X71" i="1" s="1"/>
  <c r="R71" i="1"/>
  <c r="Q71" i="1" s="1"/>
  <c r="CB70" i="1"/>
  <c r="BZ70" i="1"/>
  <c r="BY70" i="1"/>
  <c r="BD70" i="1"/>
  <c r="BB70" i="1"/>
  <c r="BA70" i="1" s="1"/>
  <c r="AI66" i="1"/>
  <c r="AD66" i="1"/>
  <c r="AC66" i="1" s="1"/>
  <c r="AF66" i="1"/>
  <c r="AJ66" i="1" s="1"/>
  <c r="T70" i="1"/>
  <c r="U70" i="1" s="1"/>
  <c r="W70" i="1" s="1"/>
  <c r="R70" i="1"/>
  <c r="Q70" i="1" s="1"/>
  <c r="BX69" i="1"/>
  <c r="AZ69" i="1"/>
  <c r="AB65" i="1"/>
  <c r="P69" i="1"/>
  <c r="AI64" i="1"/>
  <c r="AF64" i="1"/>
  <c r="AJ64" i="1"/>
  <c r="BS67" i="1"/>
  <c r="BP67" i="1"/>
  <c r="BT67" i="1" s="1"/>
  <c r="BN67" i="1"/>
  <c r="BM67" i="1" s="1"/>
  <c r="AB63" i="1"/>
  <c r="D67" i="1"/>
  <c r="AB62" i="1"/>
  <c r="H66" i="1"/>
  <c r="I66" i="1" s="1"/>
  <c r="K66" i="1" s="1"/>
  <c r="F66" i="1"/>
  <c r="E66" i="1" s="1"/>
  <c r="CF65" i="1"/>
  <c r="CE65" i="1"/>
  <c r="CC65" i="1"/>
  <c r="CB65" i="1"/>
  <c r="CA65" i="1"/>
  <c r="X65" i="1"/>
  <c r="W65" i="1"/>
  <c r="U65" i="1"/>
  <c r="T65" i="1"/>
  <c r="S65" i="1"/>
  <c r="H65" i="1"/>
  <c r="F65" i="1"/>
  <c r="E65" i="1" s="1"/>
  <c r="BX64" i="1"/>
  <c r="BL64" i="1"/>
  <c r="AZ64" i="1"/>
  <c r="P64" i="1"/>
  <c r="H64" i="1"/>
  <c r="F64" i="1"/>
  <c r="E64" i="1" s="1"/>
  <c r="BX63" i="1"/>
  <c r="BL63" i="1"/>
  <c r="BG63" i="1"/>
  <c r="AZ63" i="1" s="1"/>
  <c r="BD63" i="1"/>
  <c r="BH63" i="1"/>
  <c r="BB63" i="1"/>
  <c r="BA63" i="1" s="1"/>
  <c r="P63" i="1"/>
  <c r="H63" i="1"/>
  <c r="F63" i="1"/>
  <c r="E63" i="1" s="1"/>
  <c r="BX62" i="1"/>
  <c r="BL62" i="1"/>
  <c r="AZ62" i="1"/>
  <c r="P62" i="1"/>
  <c r="D62" i="1"/>
  <c r="AB56" i="1"/>
  <c r="AB55" i="1"/>
  <c r="BL57" i="1"/>
  <c r="AN57" i="1"/>
  <c r="D57" i="1"/>
  <c r="BX56" i="1"/>
  <c r="BL56" i="1"/>
  <c r="AZ56" i="1"/>
  <c r="AN56" i="1"/>
  <c r="P56" i="1"/>
  <c r="D56" i="1"/>
  <c r="BX55" i="1"/>
  <c r="BL55" i="1"/>
  <c r="AZ55" i="1"/>
  <c r="AN55" i="1"/>
  <c r="P55" i="1"/>
  <c r="D55" i="1"/>
  <c r="BL51" i="1"/>
  <c r="BP50" i="1"/>
  <c r="BQ50" i="1" s="1"/>
  <c r="BS50" i="1" s="1"/>
  <c r="BN50" i="1"/>
  <c r="BM50" i="1" s="1"/>
  <c r="BP49" i="1"/>
  <c r="BN49" i="1"/>
  <c r="BM49" i="1" s="1"/>
  <c r="BP48" i="1"/>
  <c r="BN48" i="1"/>
  <c r="BM48" i="1" s="1"/>
  <c r="D48" i="1"/>
  <c r="BL47" i="1"/>
  <c r="H47" i="1"/>
  <c r="F47" i="1"/>
  <c r="E47" i="1"/>
  <c r="AV46" i="1"/>
  <c r="AT46" i="1"/>
  <c r="AR46" i="1"/>
  <c r="AS46" i="1" s="1"/>
  <c r="AU46" i="1" s="1"/>
  <c r="AN46" i="1" s="1"/>
  <c r="AP46" i="1"/>
  <c r="AO46" i="1" s="1"/>
  <c r="K46" i="1"/>
  <c r="H46" i="1"/>
  <c r="L46" i="1" s="1"/>
  <c r="F46" i="1"/>
  <c r="E46" i="1" s="1"/>
  <c r="AZ45" i="1"/>
  <c r="AV45" i="1"/>
  <c r="AR45" i="1"/>
  <c r="AS45" i="1" s="1"/>
  <c r="AU45" i="1" s="1"/>
  <c r="AN45" i="1" s="1"/>
  <c r="AP45" i="1"/>
  <c r="AO45" i="1" s="1"/>
  <c r="AB45" i="1"/>
  <c r="K45" i="1"/>
  <c r="H45" i="1"/>
  <c r="F45" i="1"/>
  <c r="E45" i="1" s="1"/>
  <c r="BX44" i="1"/>
  <c r="BD44" i="1"/>
  <c r="BE44" i="1" s="1"/>
  <c r="BB44" i="1"/>
  <c r="BA44" i="1" s="1"/>
  <c r="AV44" i="1"/>
  <c r="AN44" i="1" s="1"/>
  <c r="AR44" i="1"/>
  <c r="AS44" i="1" s="1"/>
  <c r="AU44" i="1" s="1"/>
  <c r="AP44" i="1"/>
  <c r="AO44" i="1" s="1"/>
  <c r="D44" i="1"/>
  <c r="CF43" i="1"/>
  <c r="CB43" i="1"/>
  <c r="CC43" i="1" s="1"/>
  <c r="CE43" i="1" s="1"/>
  <c r="BZ43" i="1"/>
  <c r="BY43" i="1" s="1"/>
  <c r="BL43" i="1"/>
  <c r="BD43" i="1"/>
  <c r="BB43" i="1"/>
  <c r="BA43" i="1" s="1"/>
  <c r="AV43" i="1"/>
  <c r="AR43" i="1"/>
  <c r="AS43" i="1"/>
  <c r="AU43" i="1" s="1"/>
  <c r="AP43" i="1"/>
  <c r="AO43" i="1"/>
  <c r="AT38" i="1"/>
  <c r="AN47" i="1" s="1"/>
  <c r="CF42" i="1"/>
  <c r="CB42" i="1"/>
  <c r="BZ42" i="1"/>
  <c r="BY42" i="1" s="1"/>
  <c r="BP42" i="1"/>
  <c r="BQ42" i="1" s="1"/>
  <c r="BS42" i="1" s="1"/>
  <c r="BN42" i="1"/>
  <c r="BM42" i="1" s="1"/>
  <c r="BD42" i="1"/>
  <c r="BB42" i="1"/>
  <c r="BA42" i="1" s="1"/>
  <c r="AR42" i="1"/>
  <c r="AV42" i="1" s="1"/>
  <c r="AP42" i="1"/>
  <c r="AO42" i="1" s="1"/>
  <c r="P42" i="1"/>
  <c r="CB41" i="1"/>
  <c r="CC41" i="1" s="1"/>
  <c r="BZ41" i="1"/>
  <c r="BY41" i="1"/>
  <c r="BS41" i="1"/>
  <c r="BP41" i="1"/>
  <c r="BN41" i="1"/>
  <c r="BM41" i="1" s="1"/>
  <c r="AZ41" i="1"/>
  <c r="AR41" i="1"/>
  <c r="AS41" i="1" s="1"/>
  <c r="AP41" i="1"/>
  <c r="AO41" i="1"/>
  <c r="W41" i="1"/>
  <c r="T41" i="1"/>
  <c r="X41" i="1" s="1"/>
  <c r="R41" i="1"/>
  <c r="Q41" i="1" s="1"/>
  <c r="P41" i="1" s="1"/>
  <c r="CB40" i="1"/>
  <c r="BZ40" i="1"/>
  <c r="BY40" i="1" s="1"/>
  <c r="BL40" i="1"/>
  <c r="AR40" i="1"/>
  <c r="AP40" i="1"/>
  <c r="AO40" i="1" s="1"/>
  <c r="AI40" i="1"/>
  <c r="AF40" i="1"/>
  <c r="AJ40" i="1"/>
  <c r="AD40" i="1"/>
  <c r="AC40" i="1" s="1"/>
  <c r="W40" i="1"/>
  <c r="T40" i="1"/>
  <c r="R40" i="1"/>
  <c r="Q40" i="1" s="1"/>
  <c r="D40" i="1"/>
  <c r="CE39" i="1"/>
  <c r="CB39" i="1"/>
  <c r="CF39" i="1" s="1"/>
  <c r="BZ39" i="1"/>
  <c r="BY39" i="1" s="1"/>
  <c r="BX39" i="1" s="1"/>
  <c r="AU39" i="1"/>
  <c r="AR39" i="1"/>
  <c r="AV39" i="1"/>
  <c r="AP39" i="1"/>
  <c r="AO39" i="1" s="1"/>
  <c r="AI39" i="1"/>
  <c r="AF39" i="1"/>
  <c r="AJ39" i="1" s="1"/>
  <c r="AD39" i="1"/>
  <c r="AC39" i="1" s="1"/>
  <c r="W39" i="1"/>
  <c r="R39" i="1"/>
  <c r="Q39" i="1"/>
  <c r="T39" i="1"/>
  <c r="X39" i="1" s="1"/>
  <c r="H39" i="1"/>
  <c r="F39" i="1"/>
  <c r="E39" i="1" s="1"/>
  <c r="BX38" i="1"/>
  <c r="AI38" i="1"/>
  <c r="AF38" i="1"/>
  <c r="AJ38" i="1" s="1"/>
  <c r="AD38" i="1"/>
  <c r="AC38" i="1"/>
  <c r="P38" i="1"/>
  <c r="H38" i="1"/>
  <c r="I38" i="1" s="1"/>
  <c r="K38" i="1" s="1"/>
  <c r="F38" i="1"/>
  <c r="E38" i="1" s="1"/>
  <c r="AZ37" i="1"/>
  <c r="AB37" i="1"/>
  <c r="D37" i="1"/>
  <c r="BT36" i="1"/>
  <c r="BS36" i="1"/>
  <c r="AZ36" i="1"/>
  <c r="BP35" i="1"/>
  <c r="BQ35" i="1" s="1"/>
  <c r="BN35" i="1"/>
  <c r="BM35" i="1" s="1"/>
  <c r="BL35" i="1" s="1"/>
  <c r="AZ35" i="1"/>
  <c r="CF34" i="1"/>
  <c r="CE34" i="1"/>
  <c r="BP34" i="1"/>
  <c r="BN34" i="1"/>
  <c r="BM34" i="1"/>
  <c r="AZ34" i="1"/>
  <c r="AN34" i="1"/>
  <c r="X34" i="1"/>
  <c r="W34" i="1"/>
  <c r="CB33" i="1"/>
  <c r="CC33" i="1" s="1"/>
  <c r="CE33" i="1" s="1"/>
  <c r="BZ33" i="1"/>
  <c r="BY33" i="1" s="1"/>
  <c r="BP33" i="1"/>
  <c r="BN33" i="1"/>
  <c r="BM33" i="1" s="1"/>
  <c r="AZ33" i="1"/>
  <c r="AR33" i="1"/>
  <c r="AV33" i="1" s="1"/>
  <c r="AP33" i="1"/>
  <c r="AO33" i="1"/>
  <c r="AJ33" i="1"/>
  <c r="AI33" i="1"/>
  <c r="AB33" i="1" s="1"/>
  <c r="T33" i="1"/>
  <c r="U33" i="1" s="1"/>
  <c r="W33" i="1" s="1"/>
  <c r="R33" i="1"/>
  <c r="Q33" i="1" s="1"/>
  <c r="D33" i="1"/>
  <c r="CB32" i="1"/>
  <c r="CC32" i="1" s="1"/>
  <c r="CE32" i="1" s="1"/>
  <c r="BZ32" i="1"/>
  <c r="BY32" i="1"/>
  <c r="BP32" i="1"/>
  <c r="BN32" i="1"/>
  <c r="BM32" i="1" s="1"/>
  <c r="AZ32" i="1"/>
  <c r="AP32" i="1"/>
  <c r="AO32" i="1" s="1"/>
  <c r="AN32" i="1" s="1"/>
  <c r="AF32" i="1"/>
  <c r="AG32" i="1" s="1"/>
  <c r="AI32" i="1" s="1"/>
  <c r="AD32" i="1"/>
  <c r="AC32" i="1" s="1"/>
  <c r="T32" i="1"/>
  <c r="R32" i="1"/>
  <c r="Q32" i="1"/>
  <c r="H32" i="1"/>
  <c r="F32" i="1"/>
  <c r="E32" i="1" s="1"/>
  <c r="CB31" i="1"/>
  <c r="CC31" i="1" s="1"/>
  <c r="CE31" i="1" s="1"/>
  <c r="BZ31" i="1"/>
  <c r="BY31" i="1"/>
  <c r="BP31" i="1"/>
  <c r="BN31" i="1"/>
  <c r="BM31" i="1" s="1"/>
  <c r="AZ31" i="1"/>
  <c r="AR31" i="1"/>
  <c r="AS31" i="1" s="1"/>
  <c r="AU31" i="1" s="1"/>
  <c r="AP31" i="1"/>
  <c r="AO31" i="1" s="1"/>
  <c r="AF31" i="1"/>
  <c r="AD31" i="1"/>
  <c r="AC31" i="1" s="1"/>
  <c r="T31" i="1"/>
  <c r="R31" i="1"/>
  <c r="Q31" i="1"/>
  <c r="H31" i="1"/>
  <c r="F31" i="1"/>
  <c r="E31" i="1" s="1"/>
  <c r="BX30" i="1"/>
  <c r="BL30" i="1"/>
  <c r="AZ30" i="1"/>
  <c r="AN30" i="1"/>
  <c r="AB30" i="1"/>
  <c r="P30" i="1"/>
  <c r="D30" i="1"/>
  <c r="BX26" i="1"/>
  <c r="BL26" i="1"/>
  <c r="BI26" i="1"/>
  <c r="BI25" i="1" s="1"/>
  <c r="AN26" i="1"/>
  <c r="AB26" i="1"/>
  <c r="P26" i="1"/>
  <c r="D26" i="1"/>
  <c r="BX25" i="1"/>
  <c r="BL25" i="1"/>
  <c r="AN25" i="1"/>
  <c r="AB25" i="1"/>
  <c r="P21" i="1"/>
  <c r="Y21" i="1" s="1"/>
  <c r="P20" i="1"/>
  <c r="BL19" i="1"/>
  <c r="X19" i="1"/>
  <c r="W19" i="1"/>
  <c r="D19" i="1"/>
  <c r="M19" i="1" s="1"/>
  <c r="BX18" i="1"/>
  <c r="BR18" i="1"/>
  <c r="BP18" i="1"/>
  <c r="BT18" i="1" s="1"/>
  <c r="BN18" i="1"/>
  <c r="BM18" i="1" s="1"/>
  <c r="T18" i="1"/>
  <c r="U18" i="1" s="1"/>
  <c r="W18" i="1" s="1"/>
  <c r="R18" i="1"/>
  <c r="Q18" i="1"/>
  <c r="H18" i="1"/>
  <c r="I18" i="1" s="1"/>
  <c r="K18" i="1" s="1"/>
  <c r="F18" i="1"/>
  <c r="E18" i="1" s="1"/>
  <c r="CB17" i="1"/>
  <c r="BZ17" i="1"/>
  <c r="BY17" i="1" s="1"/>
  <c r="BR17" i="1"/>
  <c r="BP17" i="1"/>
  <c r="BT17" i="1" s="1"/>
  <c r="BN17" i="1"/>
  <c r="BM17" i="1"/>
  <c r="AB17" i="1"/>
  <c r="AK17" i="1" s="1"/>
  <c r="T17" i="1"/>
  <c r="X17" i="1" s="1"/>
  <c r="R17" i="1"/>
  <c r="Q17" i="1" s="1"/>
  <c r="H17" i="1"/>
  <c r="F17" i="1"/>
  <c r="E17" i="1" s="1"/>
  <c r="CE16" i="1"/>
  <c r="CB16" i="1"/>
  <c r="CF16" i="1"/>
  <c r="BZ16" i="1"/>
  <c r="BY16" i="1" s="1"/>
  <c r="BP16" i="1"/>
  <c r="BN16" i="1"/>
  <c r="BM16" i="1" s="1"/>
  <c r="AH16" i="1"/>
  <c r="AF16" i="1"/>
  <c r="AJ16" i="1" s="1"/>
  <c r="AD16" i="1"/>
  <c r="AC16" i="1" s="1"/>
  <c r="T16" i="1"/>
  <c r="R16" i="1"/>
  <c r="Q16" i="1" s="1"/>
  <c r="H16" i="1"/>
  <c r="F16" i="1"/>
  <c r="E16" i="1" s="1"/>
  <c r="CB15" i="1"/>
  <c r="CC15" i="1"/>
  <c r="CE15" i="1"/>
  <c r="BZ15" i="1"/>
  <c r="BY15" i="1" s="1"/>
  <c r="BP15" i="1"/>
  <c r="BN15" i="1"/>
  <c r="BM15" i="1" s="1"/>
  <c r="AH15" i="1"/>
  <c r="AG15" i="1" s="1"/>
  <c r="AI15" i="1" s="1"/>
  <c r="AF15" i="1"/>
  <c r="AD15" i="1"/>
  <c r="AC15" i="1" s="1"/>
  <c r="H15" i="1"/>
  <c r="F15" i="1"/>
  <c r="E15" i="1" s="1"/>
  <c r="CB14" i="1"/>
  <c r="CF14" i="1" s="1"/>
  <c r="BZ14" i="1"/>
  <c r="BY14" i="1" s="1"/>
  <c r="BP14" i="1"/>
  <c r="BN14" i="1"/>
  <c r="BM14" i="1" s="1"/>
  <c r="AZ16" i="1"/>
  <c r="BI16" i="1" s="1"/>
  <c r="AF14" i="1"/>
  <c r="AJ14" i="1" s="1"/>
  <c r="AD14" i="1"/>
  <c r="AC14" i="1" s="1"/>
  <c r="H14" i="1"/>
  <c r="I14" i="1" s="1"/>
  <c r="K14" i="1" s="1"/>
  <c r="F14" i="1"/>
  <c r="E14" i="1" s="1"/>
  <c r="BX13" i="1"/>
  <c r="BL13" i="1"/>
  <c r="BD15" i="1"/>
  <c r="BB15" i="1"/>
  <c r="BA15" i="1" s="1"/>
  <c r="AF13" i="1"/>
  <c r="AD13" i="1"/>
  <c r="AC13" i="1" s="1"/>
  <c r="BB14" i="1"/>
  <c r="BA14" i="1" s="1"/>
  <c r="AZ14" i="1" s="1"/>
  <c r="BI14" i="1" s="1"/>
  <c r="AF12" i="1"/>
  <c r="AD12" i="1"/>
  <c r="AC12" i="1"/>
  <c r="BD13" i="1"/>
  <c r="BB13" i="1"/>
  <c r="BA13" i="1" s="1"/>
  <c r="X10" i="1"/>
  <c r="V10" i="1"/>
  <c r="T10" i="1"/>
  <c r="U10" i="1" s="1"/>
  <c r="W10" i="1" s="1"/>
  <c r="R10" i="1"/>
  <c r="Q10" i="1" s="1"/>
  <c r="BX9" i="1"/>
  <c r="BS9" i="1"/>
  <c r="BP9" i="1"/>
  <c r="BN9" i="1"/>
  <c r="BM9" i="1" s="1"/>
  <c r="X9" i="1"/>
  <c r="T9" i="1"/>
  <c r="R9" i="1"/>
  <c r="Q9" i="1"/>
  <c r="D9" i="1"/>
  <c r="M9" i="1" s="1"/>
  <c r="CB8" i="1"/>
  <c r="BZ8" i="1"/>
  <c r="BY8" i="1" s="1"/>
  <c r="X8" i="1"/>
  <c r="T8" i="1"/>
  <c r="U8" i="1"/>
  <c r="W8" i="1" s="1"/>
  <c r="R8" i="1"/>
  <c r="Q8" i="1" s="1"/>
  <c r="D8" i="1"/>
  <c r="M8" i="1" s="1"/>
  <c r="CB7" i="1"/>
  <c r="BZ7" i="1"/>
  <c r="BY7" i="1" s="1"/>
  <c r="AI7" i="1"/>
  <c r="AF7" i="1"/>
  <c r="AJ7" i="1" s="1"/>
  <c r="AD7" i="1"/>
  <c r="AC7" i="1" s="1"/>
  <c r="T7" i="1"/>
  <c r="R7" i="1"/>
  <c r="Q7" i="1"/>
  <c r="J7" i="1"/>
  <c r="H7" i="1"/>
  <c r="I7" i="1" s="1"/>
  <c r="K7" i="1" s="1"/>
  <c r="F7" i="1"/>
  <c r="E7" i="1" s="1"/>
  <c r="CB6" i="1"/>
  <c r="BZ6" i="1"/>
  <c r="BY6" i="1" s="1"/>
  <c r="BL6" i="1"/>
  <c r="AZ8" i="1"/>
  <c r="BI8" i="1" s="1"/>
  <c r="AB6" i="1"/>
  <c r="AK6" i="1" s="1"/>
  <c r="T6" i="1"/>
  <c r="X6" i="1" s="1"/>
  <c r="R6" i="1"/>
  <c r="Q6" i="1" s="1"/>
  <c r="J6" i="1"/>
  <c r="H6" i="1"/>
  <c r="F6" i="1"/>
  <c r="E6" i="1" s="1"/>
  <c r="CB5" i="1"/>
  <c r="CC5" i="1" s="1"/>
  <c r="CE5" i="1" s="1"/>
  <c r="BZ5" i="1"/>
  <c r="BY5" i="1"/>
  <c r="BL5" i="1"/>
  <c r="BG5" i="1"/>
  <c r="BD5" i="1"/>
  <c r="BH5" i="1" s="1"/>
  <c r="BB5" i="1"/>
  <c r="BA5" i="1" s="1"/>
  <c r="AI5" i="1"/>
  <c r="AF5" i="1"/>
  <c r="W5" i="1"/>
  <c r="T5" i="1"/>
  <c r="X5" i="1" s="1"/>
  <c r="R5" i="1"/>
  <c r="Q5" i="1"/>
  <c r="P5" i="1" s="1"/>
  <c r="Y5" i="1" s="1"/>
  <c r="K5" i="1"/>
  <c r="H5" i="1"/>
  <c r="L5" i="1"/>
  <c r="F5" i="1"/>
  <c r="E5" i="1" s="1"/>
  <c r="BX4" i="1"/>
  <c r="BL4" i="1"/>
  <c r="P11" i="1"/>
  <c r="Y11" i="1" s="1"/>
  <c r="L7" i="2"/>
  <c r="I7" i="2"/>
  <c r="K7" i="2"/>
  <c r="BH44" i="2"/>
  <c r="BE44" i="2"/>
  <c r="BG44" i="2" s="1"/>
  <c r="L48" i="2"/>
  <c r="I48" i="2"/>
  <c r="CC90" i="2"/>
  <c r="CE90" i="2" s="1"/>
  <c r="CF90" i="2"/>
  <c r="AJ189" i="2"/>
  <c r="AG189" i="2"/>
  <c r="AJ12" i="2"/>
  <c r="AG12" i="2"/>
  <c r="L40" i="2"/>
  <c r="BQ75" i="2"/>
  <c r="BQ94" i="2"/>
  <c r="BT94" i="2"/>
  <c r="BT129" i="2"/>
  <c r="BQ129" i="2"/>
  <c r="AJ5" i="2"/>
  <c r="AB5" i="2"/>
  <c r="AG16" i="2"/>
  <c r="AJ16" i="2"/>
  <c r="X32" i="2"/>
  <c r="U32" i="2"/>
  <c r="W32" i="2"/>
  <c r="BQ89" i="2"/>
  <c r="BS89" i="2"/>
  <c r="BT89" i="2"/>
  <c r="AG90" i="2"/>
  <c r="AI90" i="2" s="1"/>
  <c r="AJ90" i="2"/>
  <c r="AG97" i="2"/>
  <c r="AJ97" i="2"/>
  <c r="D108" i="2"/>
  <c r="AG15" i="2"/>
  <c r="AJ15" i="2"/>
  <c r="L97" i="2"/>
  <c r="I97" i="2"/>
  <c r="K97" i="2" s="1"/>
  <c r="BT202" i="2"/>
  <c r="BQ202" i="2"/>
  <c r="BS202" i="2" s="1"/>
  <c r="I6" i="2"/>
  <c r="AJ14" i="2"/>
  <c r="AB14" i="2"/>
  <c r="L32" i="2"/>
  <c r="I32" i="2"/>
  <c r="AG32" i="2"/>
  <c r="AI32" i="2" s="1"/>
  <c r="AJ32" i="2"/>
  <c r="I67" i="2"/>
  <c r="K67" i="2" s="1"/>
  <c r="L67" i="2"/>
  <c r="CF71" i="2"/>
  <c r="CC71" i="2"/>
  <c r="CE71" i="2" s="1"/>
  <c r="CC72" i="2"/>
  <c r="CE72" i="2" s="1"/>
  <c r="CF72" i="2"/>
  <c r="BX92" i="2"/>
  <c r="U107" i="2"/>
  <c r="X107" i="2"/>
  <c r="CC147" i="2"/>
  <c r="CE147" i="2"/>
  <c r="CF147" i="2"/>
  <c r="BX43" i="2"/>
  <c r="AN44" i="2"/>
  <c r="AG76" i="2"/>
  <c r="AJ89" i="2"/>
  <c r="AB89" i="2" s="1"/>
  <c r="AJ96" i="2"/>
  <c r="AB96" i="2"/>
  <c r="BH97" i="2"/>
  <c r="AZ97" i="2" s="1"/>
  <c r="I121" i="2"/>
  <c r="L121" i="2"/>
  <c r="AS148" i="2"/>
  <c r="AV148" i="2"/>
  <c r="BE158" i="2"/>
  <c r="BG158" i="2" s="1"/>
  <c r="AZ158" i="2" s="1"/>
  <c r="BH158" i="2"/>
  <c r="CF202" i="2"/>
  <c r="AS73" i="2"/>
  <c r="AU73" i="2" s="1"/>
  <c r="AV73" i="2"/>
  <c r="BX35" i="2"/>
  <c r="AB67" i="2"/>
  <c r="BQ76" i="2"/>
  <c r="BQ91" i="2"/>
  <c r="BS91" i="2" s="1"/>
  <c r="BL91" i="2" s="1"/>
  <c r="CC91" i="2"/>
  <c r="CE91" i="2" s="1"/>
  <c r="BX91" i="2"/>
  <c r="BQ92" i="2"/>
  <c r="BS92" i="2" s="1"/>
  <c r="BL92" i="2" s="1"/>
  <c r="X93" i="2"/>
  <c r="AG99" i="2"/>
  <c r="AI99" i="2" s="1"/>
  <c r="AB99" i="2" s="1"/>
  <c r="AN119" i="2"/>
  <c r="CC119" i="2"/>
  <c r="CE119" i="2"/>
  <c r="CF119" i="2"/>
  <c r="AJ130" i="2"/>
  <c r="AG130" i="2"/>
  <c r="I147" i="2"/>
  <c r="K147" i="2" s="1"/>
  <c r="BE185" i="2"/>
  <c r="BG185" i="2" s="1"/>
  <c r="BH185" i="2"/>
  <c r="BH210" i="2"/>
  <c r="AS11" i="2"/>
  <c r="AV11" i="2"/>
  <c r="AS13" i="2"/>
  <c r="AV13" i="2"/>
  <c r="AN71" i="2"/>
  <c r="X128" i="2"/>
  <c r="U128" i="2"/>
  <c r="AS179" i="2"/>
  <c r="AU179" i="2" s="1"/>
  <c r="AV179" i="2"/>
  <c r="BQ17" i="2"/>
  <c r="BS17" i="2" s="1"/>
  <c r="BQ18" i="2"/>
  <c r="BS18" i="2" s="1"/>
  <c r="P42" i="2"/>
  <c r="AJ119" i="2"/>
  <c r="AB119" i="2" s="1"/>
  <c r="CC122" i="2"/>
  <c r="CE122" i="2" s="1"/>
  <c r="CF122" i="2"/>
  <c r="BQ146" i="2"/>
  <c r="BS146" i="2" s="1"/>
  <c r="BT146" i="2"/>
  <c r="AS200" i="2"/>
  <c r="X212" i="2"/>
  <c r="U212" i="2"/>
  <c r="W212" i="2" s="1"/>
  <c r="P212" i="2" s="1"/>
  <c r="L217" i="2"/>
  <c r="AS187" i="2"/>
  <c r="AU187" i="2" s="1"/>
  <c r="AV187" i="2"/>
  <c r="AG129" i="2"/>
  <c r="BQ130" i="2"/>
  <c r="BS130" i="2"/>
  <c r="AB153" i="2"/>
  <c r="CF185" i="2"/>
  <c r="BX185" i="2" s="1"/>
  <c r="AG187" i="2"/>
  <c r="CC187" i="2"/>
  <c r="CE187" i="2" s="1"/>
  <c r="BL206" i="2"/>
  <c r="D210" i="2"/>
  <c r="AV12" i="2"/>
  <c r="X71" i="2"/>
  <c r="U71" i="2"/>
  <c r="W71" i="2" s="1"/>
  <c r="P71" i="2" s="1"/>
  <c r="L131" i="2"/>
  <c r="AB181" i="2"/>
  <c r="AB148" i="2"/>
  <c r="D178" i="2"/>
  <c r="P183" i="2"/>
  <c r="P205" i="2"/>
  <c r="X107" i="1"/>
  <c r="U147" i="1"/>
  <c r="W147" i="1" s="1"/>
  <c r="BH97" i="1"/>
  <c r="AZ97" i="1" s="1"/>
  <c r="AJ95" i="1"/>
  <c r="AJ207" i="1"/>
  <c r="AB207" i="1" s="1"/>
  <c r="U17" i="1"/>
  <c r="W17" i="1"/>
  <c r="I161" i="1"/>
  <c r="K161" i="1" s="1"/>
  <c r="D161" i="1" s="1"/>
  <c r="CF120" i="1"/>
  <c r="BQ189" i="1"/>
  <c r="BS189" i="1" s="1"/>
  <c r="BL189" i="1" s="1"/>
  <c r="BH157" i="1"/>
  <c r="AG16" i="1"/>
  <c r="AI16" i="1" s="1"/>
  <c r="CC118" i="1"/>
  <c r="CE118" i="1"/>
  <c r="I152" i="1"/>
  <c r="K152" i="1" s="1"/>
  <c r="AB178" i="1"/>
  <c r="AV124" i="1"/>
  <c r="AN124" i="1"/>
  <c r="I189" i="2"/>
  <c r="K189" i="2" s="1"/>
  <c r="AS128" i="2"/>
  <c r="AU128" i="2" s="1"/>
  <c r="U127" i="2"/>
  <c r="W127" i="2"/>
  <c r="P127" i="2"/>
  <c r="I128" i="2"/>
  <c r="K128" i="2" s="1"/>
  <c r="I132" i="2"/>
  <c r="K132" i="2" s="1"/>
  <c r="P72" i="2"/>
  <c r="X17" i="2"/>
  <c r="X8" i="2"/>
  <c r="P8" i="2" s="1"/>
  <c r="X9" i="2"/>
  <c r="D5" i="2"/>
  <c r="CF7" i="2"/>
  <c r="AS34" i="2"/>
  <c r="AU34" i="2" s="1"/>
  <c r="AV34" i="2"/>
  <c r="L64" i="2"/>
  <c r="I64" i="2"/>
  <c r="AJ73" i="2"/>
  <c r="AG73" i="2"/>
  <c r="AI73" i="2" s="1"/>
  <c r="L89" i="2"/>
  <c r="I89" i="2"/>
  <c r="K89" i="2" s="1"/>
  <c r="AV89" i="2"/>
  <c r="AS89" i="2"/>
  <c r="AN89" i="2"/>
  <c r="AS92" i="2"/>
  <c r="AU92" i="2" s="1"/>
  <c r="AV92" i="2"/>
  <c r="BE96" i="2"/>
  <c r="BG96" i="2" s="1"/>
  <c r="BH96" i="2"/>
  <c r="I98" i="2"/>
  <c r="K98" i="2" s="1"/>
  <c r="L98" i="2"/>
  <c r="CC5" i="2"/>
  <c r="CE5" i="2"/>
  <c r="BX5" i="2" s="1"/>
  <c r="BT32" i="2"/>
  <c r="BL32" i="2"/>
  <c r="CC32" i="2"/>
  <c r="CE32" i="2" s="1"/>
  <c r="BX32" i="2" s="1"/>
  <c r="CF34" i="2"/>
  <c r="CC34" i="2"/>
  <c r="CE34" i="2" s="1"/>
  <c r="CC44" i="2"/>
  <c r="AN47" i="2"/>
  <c r="BL68" i="2"/>
  <c r="AV90" i="2"/>
  <c r="AS90" i="2"/>
  <c r="AU90" i="2" s="1"/>
  <c r="AN90" i="2" s="1"/>
  <c r="L91" i="2"/>
  <c r="I91" i="2"/>
  <c r="K91" i="2" s="1"/>
  <c r="D91" i="2" s="1"/>
  <c r="P93" i="2"/>
  <c r="L119" i="2"/>
  <c r="D119" i="2" s="1"/>
  <c r="CC186" i="2"/>
  <c r="CE186" i="2" s="1"/>
  <c r="CF186" i="2"/>
  <c r="BT15" i="2"/>
  <c r="CC15" i="2"/>
  <c r="CE15" i="2"/>
  <c r="BX15" i="2" s="1"/>
  <c r="BT16" i="2"/>
  <c r="BQ35" i="2"/>
  <c r="BS35" i="2" s="1"/>
  <c r="L66" i="2"/>
  <c r="D66" i="2" s="1"/>
  <c r="AJ74" i="2"/>
  <c r="AG74" i="2"/>
  <c r="AI74" i="2" s="1"/>
  <c r="AS91" i="2"/>
  <c r="AU91" i="2" s="1"/>
  <c r="AN91" i="2" s="1"/>
  <c r="AV91" i="2"/>
  <c r="L96" i="2"/>
  <c r="I96" i="2"/>
  <c r="AG98" i="2"/>
  <c r="AI98" i="2" s="1"/>
  <c r="AJ98" i="2"/>
  <c r="L162" i="2"/>
  <c r="I162" i="2"/>
  <c r="BL106" i="2"/>
  <c r="AJ121" i="2"/>
  <c r="AB121" i="2" s="1"/>
  <c r="I154" i="2"/>
  <c r="K154" i="2" s="1"/>
  <c r="L154" i="2"/>
  <c r="U211" i="2"/>
  <c r="W211" i="2" s="1"/>
  <c r="X211" i="2"/>
  <c r="AG126" i="2"/>
  <c r="AI126" i="2" s="1"/>
  <c r="AJ126" i="2"/>
  <c r="CF146" i="2"/>
  <c r="CC146" i="2"/>
  <c r="CE146" i="2" s="1"/>
  <c r="U147" i="2"/>
  <c r="W147" i="2"/>
  <c r="X147" i="2"/>
  <c r="BT157" i="2"/>
  <c r="BQ157" i="2"/>
  <c r="BS157" i="2" s="1"/>
  <c r="BT77" i="2"/>
  <c r="BL77" i="2" s="1"/>
  <c r="CF89" i="2"/>
  <c r="BX89" i="2" s="1"/>
  <c r="CC89" i="2"/>
  <c r="BL100" i="2"/>
  <c r="AG127" i="2"/>
  <c r="AI127" i="2" s="1"/>
  <c r="AJ127" i="2"/>
  <c r="I180" i="2"/>
  <c r="K180" i="2" s="1"/>
  <c r="L180" i="2"/>
  <c r="U180" i="2"/>
  <c r="W180" i="2"/>
  <c r="X180" i="2"/>
  <c r="BT182" i="2"/>
  <c r="BT131" i="2"/>
  <c r="BQ131" i="2"/>
  <c r="BS131" i="2" s="1"/>
  <c r="BT147" i="2"/>
  <c r="BQ147" i="2"/>
  <c r="BS147" i="2" s="1"/>
  <c r="BL147" i="2" s="1"/>
  <c r="AB179" i="2"/>
  <c r="L187" i="2"/>
  <c r="I187" i="2"/>
  <c r="K187" i="2" s="1"/>
  <c r="AG200" i="2"/>
  <c r="AI200" i="2" s="1"/>
  <c r="AJ200" i="2"/>
  <c r="U201" i="2"/>
  <c r="W201" i="2"/>
  <c r="X201" i="2"/>
  <c r="L146" i="2"/>
  <c r="I146" i="2"/>
  <c r="K146" i="2"/>
  <c r="D146" i="2" s="1"/>
  <c r="AG146" i="2"/>
  <c r="AI146" i="2" s="1"/>
  <c r="AJ146" i="2"/>
  <c r="CC148" i="2"/>
  <c r="CE148" i="2"/>
  <c r="AV156" i="2"/>
  <c r="AS156" i="2"/>
  <c r="AU156" i="2" s="1"/>
  <c r="BX157" i="2"/>
  <c r="BS163" i="2"/>
  <c r="BT163" i="2"/>
  <c r="BQ188" i="2"/>
  <c r="BS188" i="2" s="1"/>
  <c r="BT188" i="2"/>
  <c r="BT149" i="2"/>
  <c r="BQ149" i="2"/>
  <c r="BS149" i="2"/>
  <c r="AB155" i="2"/>
  <c r="CC155" i="2"/>
  <c r="CE155" i="2" s="1"/>
  <c r="CF155" i="2"/>
  <c r="P184" i="2"/>
  <c r="P177" i="2"/>
  <c r="BE186" i="2"/>
  <c r="BG186" i="2"/>
  <c r="BH186" i="2"/>
  <c r="BT187" i="2"/>
  <c r="BQ187" i="2"/>
  <c r="U204" i="2"/>
  <c r="X204" i="2"/>
  <c r="BL156" i="2"/>
  <c r="AS157" i="2"/>
  <c r="AV157" i="2"/>
  <c r="AN158" i="2"/>
  <c r="BH159" i="2"/>
  <c r="BE159" i="2"/>
  <c r="P182" i="2"/>
  <c r="U203" i="2"/>
  <c r="X203" i="2"/>
  <c r="BQ200" i="2"/>
  <c r="BS200" i="2"/>
  <c r="BT200" i="2"/>
  <c r="BQ204" i="2"/>
  <c r="BS204" i="2" s="1"/>
  <c r="BT204" i="2"/>
  <c r="AG207" i="2"/>
  <c r="AI207" i="2" s="1"/>
  <c r="AJ207" i="2"/>
  <c r="BQ201" i="2"/>
  <c r="BS201" i="2" s="1"/>
  <c r="BT201" i="2"/>
  <c r="AS202" i="2"/>
  <c r="AU202" i="2" s="1"/>
  <c r="AV202" i="2"/>
  <c r="BE208" i="2"/>
  <c r="BG208" i="2" s="1"/>
  <c r="BH208" i="2"/>
  <c r="P210" i="2"/>
  <c r="L7" i="1"/>
  <c r="AV31" i="1"/>
  <c r="X106" i="1"/>
  <c r="L38" i="1"/>
  <c r="BE127" i="1"/>
  <c r="BQ131" i="1"/>
  <c r="BS131" i="1" s="1"/>
  <c r="AJ146" i="1"/>
  <c r="AS178" i="1"/>
  <c r="I186" i="1"/>
  <c r="X201" i="1"/>
  <c r="BE208" i="1"/>
  <c r="BG208" i="1" s="1"/>
  <c r="L219" i="1"/>
  <c r="D219" i="1" s="1"/>
  <c r="AN38" i="1"/>
  <c r="AJ88" i="1"/>
  <c r="X110" i="1"/>
  <c r="P110" i="1" s="1"/>
  <c r="BT164" i="1"/>
  <c r="BL164" i="1" s="1"/>
  <c r="P176" i="1"/>
  <c r="X33" i="1"/>
  <c r="BL36" i="1"/>
  <c r="BT16" i="1"/>
  <c r="L18" i="1"/>
  <c r="BX34" i="1"/>
  <c r="BT35" i="1"/>
  <c r="X70" i="1"/>
  <c r="BT90" i="1"/>
  <c r="AV91" i="1"/>
  <c r="L98" i="1"/>
  <c r="U214" i="1"/>
  <c r="X214" i="1"/>
  <c r="BH94" i="1"/>
  <c r="AZ94" i="1" s="1"/>
  <c r="CF127" i="1"/>
  <c r="CC147" i="1"/>
  <c r="CE147" i="1" s="1"/>
  <c r="CF147" i="1"/>
  <c r="L216" i="1"/>
  <c r="I216" i="1"/>
  <c r="K216" i="1"/>
  <c r="CF15" i="1"/>
  <c r="BQ17" i="1"/>
  <c r="BS17" i="1" s="1"/>
  <c r="U108" i="1"/>
  <c r="W108" i="1" s="1"/>
  <c r="U146" i="1"/>
  <c r="W146" i="1"/>
  <c r="X146" i="1"/>
  <c r="AV199" i="1"/>
  <c r="AS199" i="1"/>
  <c r="CF31" i="1"/>
  <c r="BX31" i="1" s="1"/>
  <c r="AV41" i="1"/>
  <c r="CF41" i="1"/>
  <c r="BT42" i="1"/>
  <c r="L66" i="1"/>
  <c r="D66" i="1" s="1"/>
  <c r="X91" i="1"/>
  <c r="AS177" i="1"/>
  <c r="AV177" i="1"/>
  <c r="CC200" i="1"/>
  <c r="CE200" i="1" s="1"/>
  <c r="CF200" i="1"/>
  <c r="X213" i="1"/>
  <c r="U213" i="1"/>
  <c r="W213" i="1" s="1"/>
  <c r="BX120" i="1"/>
  <c r="U128" i="1"/>
  <c r="CF146" i="1"/>
  <c r="AZ177" i="1"/>
  <c r="AG189" i="1"/>
  <c r="AI189" i="1"/>
  <c r="AB189" i="1" s="1"/>
  <c r="U199" i="1"/>
  <c r="BQ199" i="1"/>
  <c r="BE200" i="1"/>
  <c r="BG200" i="1" s="1"/>
  <c r="AZ200" i="1" s="1"/>
  <c r="CC201" i="1"/>
  <c r="CE201" i="1"/>
  <c r="CC121" i="1"/>
  <c r="CE121" i="1" s="1"/>
  <c r="BX156" i="1"/>
  <c r="BH184" i="1"/>
  <c r="AZ184" i="1" s="1"/>
  <c r="U188" i="1"/>
  <c r="W188" i="1"/>
  <c r="BH209" i="1"/>
  <c r="AZ209" i="1" s="1"/>
  <c r="D160" i="1"/>
  <c r="BQ32" i="1"/>
  <c r="BS32" i="1" s="1"/>
  <c r="BT32" i="1"/>
  <c r="BE42" i="1"/>
  <c r="BG42" i="1" s="1"/>
  <c r="BH42" i="1"/>
  <c r="BT75" i="1"/>
  <c r="BQ75" i="1"/>
  <c r="BS75" i="1"/>
  <c r="U92" i="1"/>
  <c r="I120" i="1"/>
  <c r="K120" i="1"/>
  <c r="L120" i="1"/>
  <c r="BT181" i="1"/>
  <c r="BL181" i="1" s="1"/>
  <c r="BQ31" i="1"/>
  <c r="BS31" i="1" s="1"/>
  <c r="BT31" i="1"/>
  <c r="AG13" i="1"/>
  <c r="AI13" i="1" s="1"/>
  <c r="AJ13" i="1"/>
  <c r="AB13" i="1" s="1"/>
  <c r="AK13" i="1" s="1"/>
  <c r="X18" i="1"/>
  <c r="BG44" i="1"/>
  <c r="AZ44" i="1" s="1"/>
  <c r="BH44" i="1"/>
  <c r="BE95" i="1"/>
  <c r="BG95" i="1" s="1"/>
  <c r="AZ95" i="1" s="1"/>
  <c r="U200" i="1"/>
  <c r="W200" i="1" s="1"/>
  <c r="X200" i="1"/>
  <c r="L201" i="1"/>
  <c r="I201" i="1"/>
  <c r="K201" i="1" s="1"/>
  <c r="BT202" i="1"/>
  <c r="BQ202" i="1"/>
  <c r="I206" i="1"/>
  <c r="L206" i="1"/>
  <c r="AS33" i="1"/>
  <c r="AU33" i="1" s="1"/>
  <c r="BT50" i="1"/>
  <c r="AN118" i="1"/>
  <c r="I16" i="1"/>
  <c r="K16" i="1"/>
  <c r="L16" i="1"/>
  <c r="BE70" i="1"/>
  <c r="BG70" i="1"/>
  <c r="BH70" i="1"/>
  <c r="D118" i="1"/>
  <c r="I127" i="1"/>
  <c r="L127" i="1"/>
  <c r="U129" i="1"/>
  <c r="W129" i="1" s="1"/>
  <c r="AN161" i="1"/>
  <c r="AN152" i="1"/>
  <c r="BQ162" i="1"/>
  <c r="BS162" i="1" s="1"/>
  <c r="BT162" i="1"/>
  <c r="AB180" i="1"/>
  <c r="CF186" i="1"/>
  <c r="CC186" i="1"/>
  <c r="CE186" i="1" s="1"/>
  <c r="BX186" i="1" s="1"/>
  <c r="BE199" i="1"/>
  <c r="BG199" i="1" s="1"/>
  <c r="BH199" i="1"/>
  <c r="AG199" i="1"/>
  <c r="AI199" i="1" s="1"/>
  <c r="AJ199" i="1"/>
  <c r="P19" i="1"/>
  <c r="Y19" i="1" s="1"/>
  <c r="P153" i="1"/>
  <c r="D159" i="1"/>
  <c r="AN159" i="1"/>
  <c r="AJ186" i="1"/>
  <c r="AG186" i="1"/>
  <c r="I199" i="1"/>
  <c r="K199" i="1" s="1"/>
  <c r="L199" i="1"/>
  <c r="U203" i="1"/>
  <c r="W203" i="1" s="1"/>
  <c r="P203" i="1" s="1"/>
  <c r="BX204" i="1"/>
  <c r="BE207" i="1"/>
  <c r="BG207" i="1" s="1"/>
  <c r="U212" i="1"/>
  <c r="W212" i="1" s="1"/>
  <c r="P212" i="1" s="1"/>
  <c r="AG128" i="1"/>
  <c r="AB200" i="1"/>
  <c r="AJ31" i="1"/>
  <c r="AG31" i="1"/>
  <c r="AI31" i="1" s="1"/>
  <c r="AB31" i="1" s="1"/>
  <c r="U71" i="1"/>
  <c r="CF71" i="1"/>
  <c r="CC71" i="1"/>
  <c r="CE71" i="1" s="1"/>
  <c r="BX71" i="1" s="1"/>
  <c r="CF119" i="1"/>
  <c r="CC119" i="1"/>
  <c r="AG125" i="1"/>
  <c r="AI125" i="1" s="1"/>
  <c r="AJ125" i="1"/>
  <c r="BQ130" i="1"/>
  <c r="BS130" i="1" s="1"/>
  <c r="BT130" i="1"/>
  <c r="CE146" i="1"/>
  <c r="BX146" i="1" s="1"/>
  <c r="AV40" i="1"/>
  <c r="AS40" i="1"/>
  <c r="BT73" i="1"/>
  <c r="BQ73" i="1"/>
  <c r="BS73" i="1" s="1"/>
  <c r="L95" i="1"/>
  <c r="I95" i="1"/>
  <c r="BT99" i="1"/>
  <c r="BH118" i="1"/>
  <c r="L17" i="1"/>
  <c r="D17" i="1" s="1"/>
  <c r="M17" i="1" s="1"/>
  <c r="I17" i="1"/>
  <c r="K17" i="1"/>
  <c r="X32" i="1"/>
  <c r="U32" i="1"/>
  <c r="W32" i="1" s="1"/>
  <c r="X40" i="1"/>
  <c r="P40" i="1" s="1"/>
  <c r="BH96" i="1"/>
  <c r="AG14" i="1"/>
  <c r="AI14" i="1" s="1"/>
  <c r="AB14" i="1" s="1"/>
  <c r="AK14" i="1" s="1"/>
  <c r="BQ18" i="1"/>
  <c r="BS18" i="1"/>
  <c r="I39" i="1"/>
  <c r="K39" i="1" s="1"/>
  <c r="D122" i="1"/>
  <c r="D121" i="1"/>
  <c r="D117" i="1"/>
  <c r="I145" i="1"/>
  <c r="K145" i="1"/>
  <c r="L145" i="1"/>
  <c r="AV184" i="1"/>
  <c r="AS184" i="1"/>
  <c r="AU184" i="1"/>
  <c r="AN184" i="1" s="1"/>
  <c r="CF5" i="1"/>
  <c r="P33" i="1"/>
  <c r="BT48" i="1"/>
  <c r="BQ48" i="1"/>
  <c r="BS48" i="1" s="1"/>
  <c r="BQ76" i="1"/>
  <c r="BS76" i="1" s="1"/>
  <c r="AG145" i="1"/>
  <c r="L153" i="1"/>
  <c r="CF154" i="1"/>
  <c r="AN160" i="1"/>
  <c r="W182" i="1"/>
  <c r="L207" i="1"/>
  <c r="K209" i="1"/>
  <c r="L209" i="1"/>
  <c r="BE124" i="1"/>
  <c r="BG124" i="1" s="1"/>
  <c r="BH124" i="1"/>
  <c r="CC130" i="1"/>
  <c r="CE130" i="1" s="1"/>
  <c r="CF130" i="1"/>
  <c r="AV145" i="1"/>
  <c r="AS145" i="1"/>
  <c r="BQ148" i="1"/>
  <c r="BS148" i="1" s="1"/>
  <c r="BT148" i="1"/>
  <c r="AV155" i="1"/>
  <c r="AS155" i="1"/>
  <c r="AU155" i="1" s="1"/>
  <c r="AV156" i="1"/>
  <c r="AS156" i="1"/>
  <c r="AU156" i="1" s="1"/>
  <c r="CC184" i="1"/>
  <c r="CE184" i="1" s="1"/>
  <c r="CF184" i="1"/>
  <c r="AG187" i="1"/>
  <c r="AI187" i="1" s="1"/>
  <c r="AJ187" i="1"/>
  <c r="BQ203" i="1"/>
  <c r="BS203" i="1" s="1"/>
  <c r="BT203" i="1"/>
  <c r="BE206" i="1"/>
  <c r="BG206" i="1" s="1"/>
  <c r="BH206" i="1"/>
  <c r="I208" i="1"/>
  <c r="L208" i="1"/>
  <c r="I63" i="1"/>
  <c r="BT76" i="1"/>
  <c r="L119" i="1"/>
  <c r="D119" i="1" s="1"/>
  <c r="U120" i="1"/>
  <c r="W120" i="1" s="1"/>
  <c r="BH125" i="1"/>
  <c r="BE125" i="1"/>
  <c r="BG125" i="1" s="1"/>
  <c r="BT127" i="1"/>
  <c r="BQ127" i="1"/>
  <c r="BS127" i="1" s="1"/>
  <c r="BT128" i="1"/>
  <c r="BQ128" i="1"/>
  <c r="BT145" i="1"/>
  <c r="BQ145" i="1"/>
  <c r="BS145" i="1" s="1"/>
  <c r="BL145" i="1" s="1"/>
  <c r="AS147" i="1"/>
  <c r="AU147" i="1" s="1"/>
  <c r="AV147" i="1"/>
  <c r="AB152" i="1"/>
  <c r="BT156" i="1"/>
  <c r="BE158" i="1"/>
  <c r="BG158" i="1" s="1"/>
  <c r="BH158" i="1"/>
  <c r="U178" i="1"/>
  <c r="X178" i="1"/>
  <c r="P181" i="1"/>
  <c r="BQ190" i="1"/>
  <c r="BS190" i="1" s="1"/>
  <c r="BL190" i="1" s="1"/>
  <c r="BT190" i="1"/>
  <c r="AS202" i="1"/>
  <c r="AU202" i="1" s="1"/>
  <c r="AN202" i="1" s="1"/>
  <c r="AV202" i="1"/>
  <c r="I128" i="1"/>
  <c r="K128" i="1" s="1"/>
  <c r="L128" i="1"/>
  <c r="AG126" i="1"/>
  <c r="AI126" i="1" s="1"/>
  <c r="AB126" i="1" s="1"/>
  <c r="AJ128" i="1"/>
  <c r="BQ147" i="1"/>
  <c r="BS147" i="1" s="1"/>
  <c r="BT147" i="1"/>
  <c r="CC155" i="1"/>
  <c r="CE155" i="1" s="1"/>
  <c r="BX155" i="1" s="1"/>
  <c r="CF155" i="1"/>
  <c r="L178" i="1"/>
  <c r="BH185" i="1"/>
  <c r="BE185" i="1"/>
  <c r="L187" i="1"/>
  <c r="I187" i="1"/>
  <c r="BT187" i="1"/>
  <c r="BQ187" i="1"/>
  <c r="BL210" i="1"/>
  <c r="AJ208" i="1"/>
  <c r="X190" i="1"/>
  <c r="U190" i="1"/>
  <c r="W190" i="1" s="1"/>
  <c r="AV200" i="1"/>
  <c r="AS200" i="1"/>
  <c r="AU200" i="1" s="1"/>
  <c r="AN200" i="1" s="1"/>
  <c r="CF199" i="1"/>
  <c r="BQ201" i="1"/>
  <c r="BS201" i="1" s="1"/>
  <c r="D97" i="2"/>
  <c r="P147" i="1"/>
  <c r="M20" i="1"/>
  <c r="BX88" i="2"/>
  <c r="BS187" i="2"/>
  <c r="Y12" i="1"/>
  <c r="M26" i="1"/>
  <c r="M25" i="1" s="1"/>
  <c r="Y26" i="1"/>
  <c r="Y25" i="1" s="1"/>
  <c r="L106" i="1"/>
  <c r="AV88" i="1"/>
  <c r="BT88" i="1"/>
  <c r="BT93" i="1"/>
  <c r="P98" i="1"/>
  <c r="D107" i="1"/>
  <c r="BQ91" i="1"/>
  <c r="I105" i="1"/>
  <c r="K105" i="1" s="1"/>
  <c r="BL94" i="1"/>
  <c r="AJ98" i="1"/>
  <c r="AB98" i="1" s="1"/>
  <c r="CC93" i="1"/>
  <c r="CE93" i="1" s="1"/>
  <c r="BL90" i="1"/>
  <c r="L88" i="1"/>
  <c r="BQ89" i="1"/>
  <c r="BS89" i="1" s="1"/>
  <c r="CF88" i="1"/>
  <c r="BL93" i="1"/>
  <c r="P107" i="1"/>
  <c r="AS89" i="1"/>
  <c r="AU89" i="1" s="1"/>
  <c r="L90" i="1"/>
  <c r="D90" i="1" s="1"/>
  <c r="BT92" i="1"/>
  <c r="L97" i="1"/>
  <c r="X109" i="1"/>
  <c r="BX91" i="1"/>
  <c r="AI128" i="1"/>
  <c r="BS202" i="1"/>
  <c r="BL202" i="1" s="1"/>
  <c r="BG159" i="2"/>
  <c r="AZ159" i="2"/>
  <c r="AU157" i="2"/>
  <c r="AU13" i="2"/>
  <c r="AN13" i="2" s="1"/>
  <c r="CC6" i="1"/>
  <c r="CE6" i="1" s="1"/>
  <c r="CF6" i="1"/>
  <c r="U7" i="1"/>
  <c r="W7" i="1" s="1"/>
  <c r="X7" i="1"/>
  <c r="P106" i="1"/>
  <c r="I108" i="1"/>
  <c r="K108" i="1" s="1"/>
  <c r="D108" i="1" s="1"/>
  <c r="W121" i="1"/>
  <c r="P121" i="1" s="1"/>
  <c r="BH127" i="1"/>
  <c r="U201" i="1"/>
  <c r="X109" i="2"/>
  <c r="U109" i="2"/>
  <c r="I120" i="2"/>
  <c r="K120" i="2" s="1"/>
  <c r="D120" i="2" s="1"/>
  <c r="L120" i="2"/>
  <c r="AU40" i="1"/>
  <c r="AN40" i="1" s="1"/>
  <c r="CE127" i="1"/>
  <c r="W204" i="2"/>
  <c r="BS35" i="1"/>
  <c r="BH71" i="1"/>
  <c r="BE71" i="1"/>
  <c r="X88" i="1"/>
  <c r="U88" i="1"/>
  <c r="W88" i="1"/>
  <c r="AS90" i="1"/>
  <c r="AU90" i="1" s="1"/>
  <c r="AN90" i="1" s="1"/>
  <c r="BG71" i="1"/>
  <c r="AU178" i="1"/>
  <c r="K6" i="2"/>
  <c r="AI189" i="2"/>
  <c r="AB189" i="2"/>
  <c r="BT9" i="1"/>
  <c r="BX15" i="1"/>
  <c r="I31" i="1"/>
  <c r="K31" i="1" s="1"/>
  <c r="L31" i="1"/>
  <c r="L39" i="1"/>
  <c r="D39" i="1" s="1"/>
  <c r="CE41" i="1"/>
  <c r="L45" i="1"/>
  <c r="K186" i="1"/>
  <c r="D186" i="1" s="1"/>
  <c r="W203" i="2"/>
  <c r="AI187" i="2"/>
  <c r="AB187" i="2" s="1"/>
  <c r="BS129" i="2"/>
  <c r="L32" i="1"/>
  <c r="I32" i="1"/>
  <c r="K32" i="1" s="1"/>
  <c r="BT33" i="1"/>
  <c r="BQ33" i="1"/>
  <c r="BS33" i="1"/>
  <c r="L63" i="1"/>
  <c r="D63" i="1" s="1"/>
  <c r="AJ71" i="1"/>
  <c r="W91" i="1"/>
  <c r="AG88" i="1"/>
  <c r="AU177" i="1"/>
  <c r="AN177" i="1" s="1"/>
  <c r="AU91" i="1"/>
  <c r="D67" i="2"/>
  <c r="AI97" i="2"/>
  <c r="AB97" i="2" s="1"/>
  <c r="AI16" i="2"/>
  <c r="AB16" i="2" s="1"/>
  <c r="BS75" i="2"/>
  <c r="BL75" i="2" s="1"/>
  <c r="K48" i="2"/>
  <c r="D48" i="2" s="1"/>
  <c r="U9" i="1"/>
  <c r="W9" i="1" s="1"/>
  <c r="BQ16" i="1"/>
  <c r="BS16" i="1" s="1"/>
  <c r="AU41" i="1"/>
  <c r="AN41" i="1" s="1"/>
  <c r="BT41" i="1"/>
  <c r="AI129" i="2"/>
  <c r="AB129" i="2" s="1"/>
  <c r="K121" i="2"/>
  <c r="D121" i="2" s="1"/>
  <c r="W107" i="2"/>
  <c r="P107" i="2" s="1"/>
  <c r="K32" i="2"/>
  <c r="BS94" i="2"/>
  <c r="BL94" i="2" s="1"/>
  <c r="AV41" i="2"/>
  <c r="AS41" i="2"/>
  <c r="AU41" i="2" s="1"/>
  <c r="AN41" i="2" s="1"/>
  <c r="AN48" i="2"/>
  <c r="AN39" i="2"/>
  <c r="BH72" i="2"/>
  <c r="BE72" i="2"/>
  <c r="BG72" i="2"/>
  <c r="CF73" i="2"/>
  <c r="CC73" i="2"/>
  <c r="U146" i="2"/>
  <c r="W146" i="2" s="1"/>
  <c r="P146" i="2" s="1"/>
  <c r="X146" i="2"/>
  <c r="L200" i="2"/>
  <c r="I200" i="2"/>
  <c r="K200" i="2" s="1"/>
  <c r="I33" i="2"/>
  <c r="K33" i="2" s="1"/>
  <c r="D33" i="2" s="1"/>
  <c r="BQ36" i="2"/>
  <c r="BS36" i="2" s="1"/>
  <c r="BT36" i="2"/>
  <c r="AN45" i="2"/>
  <c r="BT49" i="2"/>
  <c r="BQ49" i="2"/>
  <c r="BS49" i="2" s="1"/>
  <c r="L65" i="2"/>
  <c r="I65" i="2"/>
  <c r="BT132" i="2"/>
  <c r="BQ132" i="2"/>
  <c r="BS132" i="2" s="1"/>
  <c r="BL132" i="2" s="1"/>
  <c r="CE158" i="2"/>
  <c r="BX158" i="2" s="1"/>
  <c r="AB41" i="2"/>
  <c r="CF42" i="2"/>
  <c r="CC42" i="2"/>
  <c r="CE42" i="2" s="1"/>
  <c r="U34" i="2"/>
  <c r="AS42" i="2"/>
  <c r="AU42" i="2" s="1"/>
  <c r="AN42" i="2" s="1"/>
  <c r="BE43" i="2"/>
  <c r="BG43" i="2" s="1"/>
  <c r="AJ147" i="2"/>
  <c r="P149" i="2"/>
  <c r="CF121" i="2"/>
  <c r="CC121" i="2"/>
  <c r="CE121" i="2" s="1"/>
  <c r="BT191" i="2"/>
  <c r="BQ191" i="2"/>
  <c r="AW64" i="1"/>
  <c r="BX149" i="2"/>
  <c r="BE157" i="2"/>
  <c r="BG157" i="2" s="1"/>
  <c r="BH157" i="2"/>
  <c r="L179" i="2"/>
  <c r="I179" i="2"/>
  <c r="K179" i="2" s="1"/>
  <c r="L202" i="2"/>
  <c r="I202" i="2"/>
  <c r="AG209" i="2"/>
  <c r="AI209" i="2" s="1"/>
  <c r="U179" i="2"/>
  <c r="W179" i="2" s="1"/>
  <c r="P179" i="2" s="1"/>
  <c r="AG188" i="2"/>
  <c r="AI188" i="2" s="1"/>
  <c r="CF200" i="2"/>
  <c r="AV201" i="2"/>
  <c r="AS201" i="2"/>
  <c r="AV203" i="2"/>
  <c r="AS203" i="2"/>
  <c r="AU203" i="2" s="1"/>
  <c r="BT205" i="2"/>
  <c r="BQ205" i="2"/>
  <c r="BS205" i="2" s="1"/>
  <c r="BL205" i="2" s="1"/>
  <c r="L218" i="2"/>
  <c r="I218" i="2"/>
  <c r="K218" i="2" s="1"/>
  <c r="AG190" i="2"/>
  <c r="AI190" i="2" s="1"/>
  <c r="U200" i="2"/>
  <c r="W200" i="2" s="1"/>
  <c r="P200" i="2" s="1"/>
  <c r="AG206" i="2"/>
  <c r="AI206" i="2" s="1"/>
  <c r="AJ206" i="2"/>
  <c r="I14" i="2"/>
  <c r="K14" i="2" s="1"/>
  <c r="AZ6" i="1"/>
  <c r="BI6" i="1" s="1"/>
  <c r="AV14" i="1"/>
  <c r="AS14" i="1"/>
  <c r="AU14" i="1" s="1"/>
  <c r="D31" i="1"/>
  <c r="K202" i="2"/>
  <c r="BS191" i="2"/>
  <c r="W34" i="2"/>
  <c r="W201" i="1"/>
  <c r="BH15" i="1"/>
  <c r="BE15" i="1"/>
  <c r="BG15" i="1" s="1"/>
  <c r="AZ15" i="1" s="1"/>
  <c r="BI15" i="1" s="1"/>
  <c r="L14" i="1"/>
  <c r="AJ15" i="1"/>
  <c r="CF17" i="1"/>
  <c r="CC17" i="1"/>
  <c r="CE17" i="1" s="1"/>
  <c r="K208" i="1"/>
  <c r="D208" i="1" s="1"/>
  <c r="AN63" i="1"/>
  <c r="AW63" i="1"/>
  <c r="AW62" i="1" s="1"/>
  <c r="K187" i="1"/>
  <c r="CE119" i="1"/>
  <c r="BX119" i="1" s="1"/>
  <c r="AZ199" i="1"/>
  <c r="W109" i="2"/>
  <c r="P109" i="2" s="1"/>
  <c r="W199" i="1"/>
  <c r="P199" i="1" s="1"/>
  <c r="CC42" i="1"/>
  <c r="CE42" i="1" s="1"/>
  <c r="BL50" i="1"/>
  <c r="CC70" i="1"/>
  <c r="CE70" i="1"/>
  <c r="CF70" i="1"/>
  <c r="BH88" i="1"/>
  <c r="BE88" i="1"/>
  <c r="BG88" i="1" s="1"/>
  <c r="I96" i="1"/>
  <c r="K96" i="1" s="1"/>
  <c r="L96" i="1"/>
  <c r="AG97" i="1"/>
  <c r="AI97" i="1" s="1"/>
  <c r="AJ97" i="1"/>
  <c r="BH128" i="1"/>
  <c r="BE128" i="1"/>
  <c r="BG128" i="1" s="1"/>
  <c r="CC128" i="1"/>
  <c r="CE128" i="1" s="1"/>
  <c r="CF128" i="1"/>
  <c r="CF129" i="1"/>
  <c r="BX129" i="1" s="1"/>
  <c r="AJ127" i="1"/>
  <c r="AB127" i="1" s="1"/>
  <c r="AG127" i="1"/>
  <c r="AI127" i="1" s="1"/>
  <c r="AI129" i="1"/>
  <c r="AB129" i="1" s="1"/>
  <c r="X145" i="1"/>
  <c r="U145" i="1"/>
  <c r="W145" i="1" s="1"/>
  <c r="BT149" i="1"/>
  <c r="BQ149" i="1"/>
  <c r="I153" i="1"/>
  <c r="K153" i="1" s="1"/>
  <c r="AS154" i="1"/>
  <c r="AU154" i="1" s="1"/>
  <c r="AN154" i="1" s="1"/>
  <c r="AV154" i="1"/>
  <c r="U179" i="1"/>
  <c r="W179" i="1" s="1"/>
  <c r="X179" i="1"/>
  <c r="AG188" i="1"/>
  <c r="AI188" i="1" s="1"/>
  <c r="AJ188" i="1"/>
  <c r="AZ72" i="2"/>
  <c r="AZ185" i="1"/>
  <c r="D209" i="1"/>
  <c r="BL149" i="2"/>
  <c r="AN31" i="1"/>
  <c r="AN199" i="1"/>
  <c r="AN179" i="2"/>
  <c r="I6" i="1"/>
  <c r="K6" i="1" s="1"/>
  <c r="L6" i="1"/>
  <c r="CC40" i="1"/>
  <c r="CF40" i="1"/>
  <c r="U210" i="1"/>
  <c r="CC17" i="2"/>
  <c r="CE17" i="2" s="1"/>
  <c r="CF17" i="2"/>
  <c r="AJ72" i="2"/>
  <c r="AB72" i="2" s="1"/>
  <c r="W128" i="2"/>
  <c r="P128" i="2" s="1"/>
  <c r="U189" i="1"/>
  <c r="W189" i="1" s="1"/>
  <c r="X189" i="1"/>
  <c r="CF120" i="2"/>
  <c r="CC120" i="2"/>
  <c r="CE120" i="2" s="1"/>
  <c r="BX120" i="2" s="1"/>
  <c r="BQ128" i="2"/>
  <c r="BS128" i="2" s="1"/>
  <c r="BL128" i="2" s="1"/>
  <c r="BT128" i="2"/>
  <c r="AN161" i="2"/>
  <c r="AN160" i="2"/>
  <c r="BE200" i="2"/>
  <c r="BH200" i="2"/>
  <c r="X214" i="2"/>
  <c r="U214" i="2"/>
  <c r="W214" i="2" s="1"/>
  <c r="P214" i="2" s="1"/>
  <c r="X190" i="2"/>
  <c r="U190" i="2"/>
  <c r="W190" i="2" s="1"/>
  <c r="AV186" i="2"/>
  <c r="AN186" i="2" s="1"/>
  <c r="AS13" i="1"/>
  <c r="AV13" i="1"/>
  <c r="AB64" i="1"/>
  <c r="AB7" i="2"/>
  <c r="CC8" i="2"/>
  <c r="CE8" i="2" s="1"/>
  <c r="CF8" i="2"/>
  <c r="I188" i="2"/>
  <c r="K188" i="2" s="1"/>
  <c r="L188" i="2"/>
  <c r="L130" i="2"/>
  <c r="I130" i="2"/>
  <c r="K130" i="2" s="1"/>
  <c r="AB74" i="2"/>
  <c r="AN200" i="2"/>
  <c r="D40" i="2"/>
  <c r="X73" i="1"/>
  <c r="P73" i="1" s="1"/>
  <c r="CC41" i="2"/>
  <c r="CE41" i="2" s="1"/>
  <c r="CF41" i="2"/>
  <c r="P154" i="2"/>
  <c r="I207" i="2"/>
  <c r="L207" i="2"/>
  <c r="D207" i="2" s="1"/>
  <c r="U192" i="2"/>
  <c r="W192" i="2" s="1"/>
  <c r="X192" i="2"/>
  <c r="AZ157" i="1"/>
  <c r="BL89" i="2"/>
  <c r="AN88" i="1"/>
  <c r="D105" i="1"/>
  <c r="P108" i="1"/>
  <c r="BQ51" i="2"/>
  <c r="BT51" i="2"/>
  <c r="BT74" i="2"/>
  <c r="BQ74" i="2"/>
  <c r="BX180" i="2"/>
  <c r="L209" i="2"/>
  <c r="I209" i="2"/>
  <c r="K209" i="2" s="1"/>
  <c r="AU5" i="1"/>
  <c r="BX94" i="2"/>
  <c r="BT189" i="2"/>
  <c r="BE201" i="2"/>
  <c r="BG201" i="2" s="1"/>
  <c r="BT203" i="2"/>
  <c r="BL203" i="2" s="1"/>
  <c r="AN70" i="1"/>
  <c r="AW70" i="1" s="1"/>
  <c r="AZ201" i="1"/>
  <c r="BL37" i="2"/>
  <c r="D47" i="2"/>
  <c r="AZ90" i="2"/>
  <c r="P94" i="2"/>
  <c r="CG9" i="1"/>
  <c r="U33" i="2"/>
  <c r="AB201" i="2"/>
  <c r="AJ208" i="2"/>
  <c r="AB208" i="2" s="1"/>
  <c r="BH209" i="2"/>
  <c r="AS64" i="2"/>
  <c r="U126" i="2"/>
  <c r="CG18" i="1"/>
  <c r="P32" i="1"/>
  <c r="D14" i="2"/>
  <c r="AU201" i="2"/>
  <c r="AN201" i="2" s="1"/>
  <c r="K65" i="2"/>
  <c r="D65" i="2" s="1"/>
  <c r="AI88" i="1"/>
  <c r="AB88" i="1" s="1"/>
  <c r="AU11" i="2"/>
  <c r="BS91" i="1"/>
  <c r="BL91" i="1" s="1"/>
  <c r="BL147" i="1"/>
  <c r="BL203" i="1"/>
  <c r="D16" i="1"/>
  <c r="M16" i="1" s="1"/>
  <c r="BL75" i="1"/>
  <c r="BL200" i="2"/>
  <c r="CE154" i="1"/>
  <c r="BX154" i="1" s="1"/>
  <c r="AI145" i="1"/>
  <c r="AB145" i="1" s="1"/>
  <c r="W71" i="1"/>
  <c r="P71" i="1" s="1"/>
  <c r="AI186" i="1"/>
  <c r="AB186" i="1" s="1"/>
  <c r="AZ70" i="1"/>
  <c r="W128" i="1"/>
  <c r="P128" i="1" s="1"/>
  <c r="BX155" i="2"/>
  <c r="D132" i="2"/>
  <c r="BX122" i="2"/>
  <c r="D5" i="1"/>
  <c r="M5" i="1" s="1"/>
  <c r="U6" i="1"/>
  <c r="W6" i="1" s="1"/>
  <c r="D7" i="1"/>
  <c r="M7" i="1" s="1"/>
  <c r="BL42" i="1"/>
  <c r="AN43" i="1"/>
  <c r="P100" i="1"/>
  <c r="AI146" i="1"/>
  <c r="AB146" i="1" s="1"/>
  <c r="BE156" i="1"/>
  <c r="BH156" i="1"/>
  <c r="AI130" i="2"/>
  <c r="AB130" i="2" s="1"/>
  <c r="BE13" i="1"/>
  <c r="BG13" i="1" s="1"/>
  <c r="AZ13" i="1" s="1"/>
  <c r="BI13" i="1" s="1"/>
  <c r="BH13" i="1"/>
  <c r="I65" i="1"/>
  <c r="K65" i="1" s="1"/>
  <c r="L65" i="1"/>
  <c r="P146" i="1"/>
  <c r="BL36" i="2"/>
  <c r="D216" i="1"/>
  <c r="D106" i="1"/>
  <c r="D145" i="1"/>
  <c r="CC14" i="1"/>
  <c r="CE14" i="1" s="1"/>
  <c r="BX14" i="1" s="1"/>
  <c r="BL163" i="2"/>
  <c r="P147" i="2"/>
  <c r="AB90" i="2"/>
  <c r="BX187" i="2"/>
  <c r="AG12" i="1"/>
  <c r="AI12" i="1" s="1"/>
  <c r="AJ12" i="1"/>
  <c r="BX43" i="1"/>
  <c r="I64" i="1"/>
  <c r="K64" i="1" s="1"/>
  <c r="L64" i="1"/>
  <c r="CF89" i="1"/>
  <c r="CC89" i="1"/>
  <c r="W122" i="1"/>
  <c r="P122" i="1" s="1"/>
  <c r="P182" i="1"/>
  <c r="AG206" i="1"/>
  <c r="AI206" i="1" s="1"/>
  <c r="AJ206" i="1"/>
  <c r="L218" i="1"/>
  <c r="D218" i="1"/>
  <c r="AI33" i="2"/>
  <c r="AB33" i="2" s="1"/>
  <c r="P188" i="1"/>
  <c r="BL157" i="2"/>
  <c r="K162" i="2"/>
  <c r="D162" i="2" s="1"/>
  <c r="CE44" i="2"/>
  <c r="BX44" i="2" s="1"/>
  <c r="AN187" i="2"/>
  <c r="AI76" i="2"/>
  <c r="AB76" i="2" s="1"/>
  <c r="L15" i="1"/>
  <c r="I15" i="1"/>
  <c r="U119" i="1"/>
  <c r="X119" i="1"/>
  <c r="AZ44" i="2"/>
  <c r="D7" i="2"/>
  <c r="AZ89" i="1"/>
  <c r="L39" i="2"/>
  <c r="I39" i="2"/>
  <c r="BH98" i="2"/>
  <c r="BE98" i="2"/>
  <c r="I47" i="1"/>
  <c r="K47" i="1" s="1"/>
  <c r="L47" i="1"/>
  <c r="BX202" i="1"/>
  <c r="P72" i="1"/>
  <c r="AG75" i="1"/>
  <c r="AI75" i="1" s="1"/>
  <c r="AJ75" i="1"/>
  <c r="X90" i="1"/>
  <c r="U90" i="1"/>
  <c r="W90" i="1" s="1"/>
  <c r="BH71" i="2"/>
  <c r="BE71" i="2"/>
  <c r="AG75" i="2"/>
  <c r="AI75" i="2" s="1"/>
  <c r="AJ75" i="2"/>
  <c r="X91" i="2"/>
  <c r="U91" i="2"/>
  <c r="W91" i="2" s="1"/>
  <c r="P91" i="2" s="1"/>
  <c r="AN162" i="2"/>
  <c r="AN153" i="2"/>
  <c r="CF201" i="2"/>
  <c r="CC201" i="2"/>
  <c r="CE201" i="2" s="1"/>
  <c r="CC6" i="2"/>
  <c r="CE6" i="2" s="1"/>
  <c r="CF6" i="2"/>
  <c r="CC14" i="2"/>
  <c r="AB39" i="2"/>
  <c r="I99" i="2"/>
  <c r="L99" i="2"/>
  <c r="L107" i="2"/>
  <c r="I107" i="2"/>
  <c r="BQ150" i="2"/>
  <c r="BS150" i="2" s="1"/>
  <c r="BT150" i="2"/>
  <c r="AN154" i="2"/>
  <c r="CC33" i="2"/>
  <c r="CE33" i="2" s="1"/>
  <c r="CF33" i="2"/>
  <c r="BT148" i="2"/>
  <c r="BQ148" i="2"/>
  <c r="BS148" i="2" s="1"/>
  <c r="BL148" i="2" s="1"/>
  <c r="X92" i="2"/>
  <c r="BE95" i="2"/>
  <c r="BG95" i="2" s="1"/>
  <c r="L109" i="2"/>
  <c r="I109" i="2"/>
  <c r="AG128" i="2"/>
  <c r="AI128" i="2" s="1"/>
  <c r="P156" i="2"/>
  <c r="BQ93" i="2"/>
  <c r="U108" i="2"/>
  <c r="W108" i="2" s="1"/>
  <c r="P108" i="2" s="1"/>
  <c r="X108" i="2"/>
  <c r="CF129" i="2"/>
  <c r="CC129" i="2"/>
  <c r="CE129" i="2" s="1"/>
  <c r="P202" i="2"/>
  <c r="AZ202" i="2"/>
  <c r="BH11" i="2"/>
  <c r="AZ11" i="2"/>
  <c r="P191" i="2"/>
  <c r="BQ190" i="2"/>
  <c r="BS190" i="2" s="1"/>
  <c r="BL190" i="2" s="1"/>
  <c r="I208" i="2"/>
  <c r="K208" i="2" s="1"/>
  <c r="AZ209" i="2"/>
  <c r="AS71" i="1"/>
  <c r="AU71" i="1" s="1"/>
  <c r="AV71" i="1"/>
  <c r="AB186" i="2"/>
  <c r="D130" i="2"/>
  <c r="I220" i="2"/>
  <c r="K220" i="2" s="1"/>
  <c r="D220" i="2" s="1"/>
  <c r="BS51" i="2"/>
  <c r="BL51" i="2" s="1"/>
  <c r="AU13" i="1"/>
  <c r="AN13" i="1" s="1"/>
  <c r="BG200" i="2"/>
  <c r="AZ88" i="1"/>
  <c r="W126" i="2"/>
  <c r="P126" i="2" s="1"/>
  <c r="BS74" i="2"/>
  <c r="W210" i="1"/>
  <c r="P210" i="1" s="1"/>
  <c r="CE40" i="1"/>
  <c r="BX40" i="1" s="1"/>
  <c r="AB97" i="1"/>
  <c r="AU64" i="2"/>
  <c r="W33" i="2"/>
  <c r="P33" i="2" s="1"/>
  <c r="BS149" i="1"/>
  <c r="BL149" i="1" s="1"/>
  <c r="P6" i="1"/>
  <c r="Y6" i="1" s="1"/>
  <c r="P192" i="2"/>
  <c r="D96" i="1"/>
  <c r="BX42" i="1"/>
  <c r="D208" i="2"/>
  <c r="K107" i="2"/>
  <c r="BG98" i="2"/>
  <c r="K39" i="2"/>
  <c r="CE14" i="2"/>
  <c r="BX14" i="2" s="1"/>
  <c r="BG71" i="2"/>
  <c r="W119" i="1"/>
  <c r="K15" i="1"/>
  <c r="AN71" i="1"/>
  <c r="AW71" i="1" s="1"/>
  <c r="BS93" i="2"/>
  <c r="K109" i="2"/>
  <c r="D109" i="2" s="1"/>
  <c r="K99" i="2"/>
  <c r="D99" i="2" s="1"/>
  <c r="CE89" i="1"/>
  <c r="BX87" i="1" l="1"/>
  <c r="P189" i="1"/>
  <c r="P179" i="1"/>
  <c r="BH43" i="1"/>
  <c r="BE43" i="1"/>
  <c r="BG43" i="1" s="1"/>
  <c r="AG89" i="1"/>
  <c r="AI89" i="1" s="1"/>
  <c r="AJ89" i="1"/>
  <c r="L217" i="1"/>
  <c r="I217" i="1"/>
  <c r="K217" i="1" s="1"/>
  <c r="D217" i="1" s="1"/>
  <c r="BT34" i="2"/>
  <c r="BQ34" i="2"/>
  <c r="BT35" i="2"/>
  <c r="BL35" i="2"/>
  <c r="U90" i="2"/>
  <c r="W90" i="2" s="1"/>
  <c r="X90" i="2"/>
  <c r="BQ90" i="2"/>
  <c r="BS90" i="2" s="1"/>
  <c r="BT90" i="2"/>
  <c r="BT165" i="2"/>
  <c r="BQ165" i="2"/>
  <c r="BS165" i="2" s="1"/>
  <c r="BL165" i="2" s="1"/>
  <c r="CE203" i="2"/>
  <c r="BX203" i="2"/>
  <c r="U17" i="2"/>
  <c r="W17" i="2" s="1"/>
  <c r="AB206" i="2"/>
  <c r="BQ129" i="1"/>
  <c r="AG72" i="1"/>
  <c r="AJ72" i="1"/>
  <c r="AG74" i="1"/>
  <c r="AI74" i="1" s="1"/>
  <c r="AJ74" i="1"/>
  <c r="AB74" i="1" s="1"/>
  <c r="BH126" i="1"/>
  <c r="BE126" i="1"/>
  <c r="BG126" i="1" s="1"/>
  <c r="X211" i="1"/>
  <c r="U211" i="1"/>
  <c r="AI208" i="1"/>
  <c r="AB208" i="1" s="1"/>
  <c r="U215" i="2"/>
  <c r="X215" i="2"/>
  <c r="BT217" i="2"/>
  <c r="BL217" i="2" s="1"/>
  <c r="AB12" i="1"/>
  <c r="AK12" i="1" s="1"/>
  <c r="X89" i="1"/>
  <c r="U89" i="1"/>
  <c r="W89" i="1" s="1"/>
  <c r="X177" i="1"/>
  <c r="P177" i="1" s="1"/>
  <c r="AS32" i="2"/>
  <c r="AU32" i="2" s="1"/>
  <c r="AV32" i="2"/>
  <c r="CC156" i="2"/>
  <c r="CE156" i="2" s="1"/>
  <c r="CF156" i="2"/>
  <c r="AB75" i="1"/>
  <c r="BX41" i="2"/>
  <c r="P190" i="2"/>
  <c r="BT15" i="1"/>
  <c r="BQ15" i="1"/>
  <c r="BS15" i="1" s="1"/>
  <c r="BL15" i="1" s="1"/>
  <c r="X16" i="1"/>
  <c r="U16" i="1"/>
  <c r="W16" i="1" s="1"/>
  <c r="BQ49" i="1"/>
  <c r="BT49" i="1"/>
  <c r="BT163" i="1"/>
  <c r="BQ163" i="1"/>
  <c r="BS163" i="1" s="1"/>
  <c r="BL163" i="1" s="1"/>
  <c r="AV155" i="2"/>
  <c r="AS155" i="2"/>
  <c r="AZ186" i="2"/>
  <c r="P119" i="1"/>
  <c r="D107" i="2"/>
  <c r="AZ200" i="2"/>
  <c r="BL76" i="1"/>
  <c r="D45" i="1"/>
  <c r="BL186" i="1"/>
  <c r="BQ200" i="1"/>
  <c r="BT200" i="1"/>
  <c r="AS201" i="1"/>
  <c r="AU201" i="1" s="1"/>
  <c r="AV201" i="1"/>
  <c r="AN201" i="1"/>
  <c r="U202" i="1"/>
  <c r="X202" i="1"/>
  <c r="BQ204" i="1"/>
  <c r="BS204" i="1" s="1"/>
  <c r="BT204" i="1"/>
  <c r="BE45" i="2"/>
  <c r="BG45" i="2" s="1"/>
  <c r="BH45" i="2"/>
  <c r="AS126" i="2"/>
  <c r="AU126" i="2" s="1"/>
  <c r="AV126" i="2"/>
  <c r="AN126" i="2"/>
  <c r="D47" i="1"/>
  <c r="BX6" i="2"/>
  <c r="BX8" i="2"/>
  <c r="BX128" i="1"/>
  <c r="CF145" i="1"/>
  <c r="CC145" i="1"/>
  <c r="BQ186" i="1"/>
  <c r="BS186" i="1" s="1"/>
  <c r="BT186" i="1"/>
  <c r="P32" i="2"/>
  <c r="AS65" i="2"/>
  <c r="AU65" i="2" s="1"/>
  <c r="AV65" i="2"/>
  <c r="AV178" i="2"/>
  <c r="AS178" i="2"/>
  <c r="AU178" i="2" s="1"/>
  <c r="X40" i="2"/>
  <c r="P40" i="2"/>
  <c r="BL150" i="2"/>
  <c r="P92" i="2"/>
  <c r="BL191" i="2"/>
  <c r="D202" i="2"/>
  <c r="BX199" i="1"/>
  <c r="BX198" i="1"/>
  <c r="P204" i="2"/>
  <c r="AU148" i="2"/>
  <c r="AN148" i="2"/>
  <c r="P88" i="1"/>
  <c r="AJ96" i="1"/>
  <c r="AB96" i="1"/>
  <c r="AG96" i="1"/>
  <c r="AI96" i="1" s="1"/>
  <c r="AB128" i="1"/>
  <c r="L179" i="1"/>
  <c r="D179" i="1" s="1"/>
  <c r="I179" i="1"/>
  <c r="K179" i="1" s="1"/>
  <c r="CF185" i="1"/>
  <c r="CC185" i="1"/>
  <c r="CE185" i="1" s="1"/>
  <c r="BX185" i="1" s="1"/>
  <c r="CE93" i="2"/>
  <c r="BX93" i="2"/>
  <c r="BX199" i="2"/>
  <c r="AN202" i="2"/>
  <c r="D15" i="2"/>
  <c r="D200" i="2"/>
  <c r="BX41" i="1"/>
  <c r="AN89" i="1"/>
  <c r="BL127" i="1"/>
  <c r="AN155" i="1"/>
  <c r="AZ96" i="1"/>
  <c r="P213" i="1"/>
  <c r="D38" i="1"/>
  <c r="AB207" i="2"/>
  <c r="AB146" i="2"/>
  <c r="D180" i="2"/>
  <c r="BL16" i="2"/>
  <c r="D152" i="1"/>
  <c r="BL202" i="2"/>
  <c r="BL9" i="1"/>
  <c r="CC90" i="1"/>
  <c r="CE90" i="1" s="1"/>
  <c r="AB34" i="2"/>
  <c r="P99" i="2"/>
  <c r="X111" i="2"/>
  <c r="P111" i="2" s="1"/>
  <c r="BL204" i="2"/>
  <c r="AN12" i="2"/>
  <c r="BX118" i="1"/>
  <c r="D206" i="1"/>
  <c r="BL9" i="2"/>
  <c r="BX16" i="2"/>
  <c r="AS43" i="2"/>
  <c r="AU43" i="2" s="1"/>
  <c r="U189" i="2"/>
  <c r="AV5" i="1"/>
  <c r="AN5" i="1" s="1"/>
  <c r="AB147" i="2"/>
  <c r="BL129" i="2"/>
  <c r="D178" i="1"/>
  <c r="D128" i="1"/>
  <c r="AB125" i="1"/>
  <c r="BL17" i="1"/>
  <c r="AB126" i="2"/>
  <c r="D89" i="2"/>
  <c r="P118" i="1"/>
  <c r="BL151" i="2"/>
  <c r="BX204" i="2"/>
  <c r="BX93" i="1"/>
  <c r="BL188" i="2"/>
  <c r="BL15" i="2"/>
  <c r="BL18" i="2"/>
  <c r="BX5" i="1"/>
  <c r="AS42" i="1"/>
  <c r="AU42" i="1" s="1"/>
  <c r="BX70" i="1"/>
  <c r="P204" i="1"/>
  <c r="P203" i="2"/>
  <c r="AN178" i="1"/>
  <c r="BL88" i="1"/>
  <c r="BL17" i="2"/>
  <c r="P8" i="1"/>
  <c r="P17" i="1"/>
  <c r="Y17" i="1" s="1"/>
  <c r="BL18" i="1"/>
  <c r="AN33" i="1"/>
  <c r="P39" i="1"/>
  <c r="AN42" i="1"/>
  <c r="P65" i="1"/>
  <c r="BX65" i="1"/>
  <c r="P7" i="2"/>
  <c r="P9" i="2"/>
  <c r="AN11" i="2"/>
  <c r="AN128" i="2"/>
  <c r="AZ119" i="2"/>
  <c r="AV6" i="1"/>
  <c r="AN6" i="1" s="1"/>
  <c r="BL33" i="1"/>
  <c r="AZ71" i="1"/>
  <c r="P120" i="1"/>
  <c r="D18" i="1"/>
  <c r="M18" i="1" s="1"/>
  <c r="P180" i="2"/>
  <c r="P34" i="1"/>
  <c r="AB39" i="1"/>
  <c r="P70" i="1"/>
  <c r="BX40" i="2"/>
  <c r="AN185" i="2"/>
  <c r="BL189" i="2"/>
  <c r="D179" i="2"/>
  <c r="D32" i="2"/>
  <c r="P9" i="1"/>
  <c r="Y9" i="1" s="1"/>
  <c r="Y4" i="1" s="1"/>
  <c r="AN91" i="1"/>
  <c r="BL92" i="1"/>
  <c r="AZ206" i="1"/>
  <c r="AN156" i="1"/>
  <c r="BL201" i="2"/>
  <c r="AB7" i="1"/>
  <c r="AK7" i="1" s="1"/>
  <c r="BX16" i="1"/>
  <c r="AB147" i="1"/>
  <c r="AB153" i="1"/>
  <c r="D160" i="2"/>
  <c r="BL211" i="2"/>
  <c r="BG156" i="1"/>
  <c r="AZ156" i="1" s="1"/>
  <c r="BX73" i="2"/>
  <c r="CE73" i="2"/>
  <c r="W211" i="1"/>
  <c r="P211" i="1" s="1"/>
  <c r="K127" i="1"/>
  <c r="D127" i="1" s="1"/>
  <c r="CF32" i="1"/>
  <c r="BX32" i="1" s="1"/>
  <c r="P18" i="1"/>
  <c r="Y18" i="1" s="1"/>
  <c r="BT34" i="1"/>
  <c r="BQ34" i="1"/>
  <c r="BS34" i="1" s="1"/>
  <c r="BT72" i="1"/>
  <c r="BQ72" i="1"/>
  <c r="L219" i="2"/>
  <c r="D219" i="2"/>
  <c r="I131" i="2"/>
  <c r="K131" i="2" s="1"/>
  <c r="D131" i="2"/>
  <c r="D64" i="1"/>
  <c r="AZ95" i="2"/>
  <c r="AB15" i="1"/>
  <c r="AK15" i="1" s="1"/>
  <c r="D65" i="1"/>
  <c r="CF33" i="1"/>
  <c r="BL32" i="1"/>
  <c r="W178" i="1"/>
  <c r="P178" i="1" s="1"/>
  <c r="BL31" i="1"/>
  <c r="BS199" i="1"/>
  <c r="BL199" i="1" s="1"/>
  <c r="AB200" i="2"/>
  <c r="AV125" i="2"/>
  <c r="AN125" i="2" s="1"/>
  <c r="AS125" i="2"/>
  <c r="AU125" i="2" s="1"/>
  <c r="D189" i="2"/>
  <c r="BX200" i="1"/>
  <c r="X16" i="2"/>
  <c r="U16" i="2"/>
  <c r="W16" i="2" s="1"/>
  <c r="P16" i="2" s="1"/>
  <c r="AB128" i="2"/>
  <c r="AB206" i="1"/>
  <c r="AN64" i="2"/>
  <c r="BS187" i="1"/>
  <c r="BL187" i="1" s="1"/>
  <c r="BL162" i="1"/>
  <c r="BX156" i="2"/>
  <c r="W181" i="2"/>
  <c r="P181" i="2" s="1"/>
  <c r="BX186" i="2"/>
  <c r="BL187" i="2"/>
  <c r="AZ210" i="2"/>
  <c r="BS76" i="2"/>
  <c r="BL76" i="2" s="1"/>
  <c r="X31" i="1"/>
  <c r="U31" i="1"/>
  <c r="W31" i="1" s="1"/>
  <c r="P31" i="1" s="1"/>
  <c r="BI12" i="1"/>
  <c r="AU145" i="1"/>
  <c r="AN145" i="1"/>
  <c r="W214" i="1"/>
  <c r="P214" i="1" s="1"/>
  <c r="D217" i="2"/>
  <c r="CC8" i="1"/>
  <c r="CE8" i="1" s="1"/>
  <c r="CF8" i="1"/>
  <c r="BE89" i="2"/>
  <c r="BG89" i="2" s="1"/>
  <c r="BH89" i="2"/>
  <c r="AZ89" i="2" s="1"/>
  <c r="I106" i="2"/>
  <c r="K106" i="2" s="1"/>
  <c r="L106" i="2"/>
  <c r="D154" i="2"/>
  <c r="BQ14" i="1"/>
  <c r="BS14" i="1" s="1"/>
  <c r="BT14" i="1"/>
  <c r="D15" i="1"/>
  <c r="M15" i="1" s="1"/>
  <c r="AB75" i="2"/>
  <c r="BL146" i="2"/>
  <c r="D209" i="2"/>
  <c r="CF7" i="1"/>
  <c r="CC7" i="1"/>
  <c r="CE7" i="1" s="1"/>
  <c r="CC203" i="1"/>
  <c r="CE203" i="1" s="1"/>
  <c r="BX203" i="1"/>
  <c r="AJ13" i="2"/>
  <c r="AG13" i="2"/>
  <c r="AI13" i="2" s="1"/>
  <c r="BX71" i="2"/>
  <c r="BX72" i="2"/>
  <c r="U89" i="2"/>
  <c r="W89" i="2" s="1"/>
  <c r="X89" i="2"/>
  <c r="CF128" i="2"/>
  <c r="CC128" i="2"/>
  <c r="BS129" i="1"/>
  <c r="BL129" i="1"/>
  <c r="Y15" i="1"/>
  <c r="BL74" i="2"/>
  <c r="P10" i="1"/>
  <c r="Y10" i="1" s="1"/>
  <c r="P190" i="1"/>
  <c r="BS128" i="1"/>
  <c r="BL128" i="1" s="1"/>
  <c r="AI15" i="2"/>
  <c r="AB15" i="2" s="1"/>
  <c r="CC92" i="1"/>
  <c r="CE92" i="1" s="1"/>
  <c r="I98" i="1"/>
  <c r="K98" i="1" s="1"/>
  <c r="D98" i="1"/>
  <c r="P129" i="1"/>
  <c r="BT146" i="1"/>
  <c r="BQ146" i="1"/>
  <c r="BS146" i="1" s="1"/>
  <c r="AU157" i="1"/>
  <c r="AN157" i="1"/>
  <c r="BH208" i="1"/>
  <c r="AZ208" i="1"/>
  <c r="AG205" i="1"/>
  <c r="AI205" i="1" s="1"/>
  <c r="AJ205" i="1"/>
  <c r="CC7" i="2"/>
  <c r="CE7" i="2" s="1"/>
  <c r="BT33" i="2"/>
  <c r="BQ33" i="2"/>
  <c r="BS43" i="2"/>
  <c r="AB32" i="2"/>
  <c r="P90" i="1"/>
  <c r="BX129" i="2"/>
  <c r="D39" i="2"/>
  <c r="AZ201" i="2"/>
  <c r="D95" i="1"/>
  <c r="W92" i="1"/>
  <c r="P92" i="1"/>
  <c r="BX201" i="1"/>
  <c r="BX147" i="1"/>
  <c r="BG127" i="1"/>
  <c r="AZ127" i="1" s="1"/>
  <c r="D96" i="2"/>
  <c r="AB16" i="1"/>
  <c r="AK16" i="1" s="1"/>
  <c r="BX119" i="2"/>
  <c r="AI12" i="2"/>
  <c r="AB12" i="2" s="1"/>
  <c r="AZ5" i="1"/>
  <c r="BI5" i="1" s="1"/>
  <c r="AJ118" i="1"/>
  <c r="AB118" i="1"/>
  <c r="L146" i="1"/>
  <c r="I146" i="1"/>
  <c r="K146" i="1" s="1"/>
  <c r="AB199" i="1"/>
  <c r="D188" i="2"/>
  <c r="AB188" i="1"/>
  <c r="P34" i="2"/>
  <c r="BL41" i="1"/>
  <c r="D97" i="1"/>
  <c r="D88" i="1"/>
  <c r="BL156" i="1"/>
  <c r="D207" i="1"/>
  <c r="P16" i="1"/>
  <c r="AZ207" i="1"/>
  <c r="AB127" i="2"/>
  <c r="BL14" i="1"/>
  <c r="BL67" i="1"/>
  <c r="D14" i="1"/>
  <c r="M14" i="1" s="1"/>
  <c r="AN203" i="2"/>
  <c r="AB209" i="2"/>
  <c r="BL16" i="1"/>
  <c r="P7" i="1"/>
  <c r="Y7" i="1" s="1"/>
  <c r="BX130" i="1"/>
  <c r="BL130" i="1"/>
  <c r="P200" i="1"/>
  <c r="P211" i="2"/>
  <c r="AN92" i="2"/>
  <c r="D64" i="2"/>
  <c r="AZ185" i="2"/>
  <c r="AG73" i="1"/>
  <c r="AI73" i="1" s="1"/>
  <c r="AJ73" i="1"/>
  <c r="P180" i="1"/>
  <c r="AS146" i="2"/>
  <c r="AV146" i="2"/>
  <c r="AN159" i="2"/>
  <c r="D6" i="2"/>
  <c r="AN147" i="1"/>
  <c r="BX121" i="1"/>
  <c r="AZ208" i="2"/>
  <c r="D187" i="2"/>
  <c r="BX6" i="1"/>
  <c r="BL122" i="1"/>
  <c r="BX17" i="2"/>
  <c r="D153" i="1"/>
  <c r="D32" i="1"/>
  <c r="AZ158" i="1"/>
  <c r="AZ124" i="1"/>
  <c r="D128" i="2"/>
  <c r="BQ74" i="1"/>
  <c r="BT74" i="1"/>
  <c r="D187" i="1"/>
  <c r="BX17" i="1"/>
  <c r="AZ43" i="2"/>
  <c r="P91" i="1"/>
  <c r="BX127" i="1"/>
  <c r="AN157" i="2"/>
  <c r="BL201" i="1"/>
  <c r="AN34" i="2"/>
  <c r="BX147" i="2"/>
  <c r="D46" i="1"/>
  <c r="BX200" i="2"/>
  <c r="BX121" i="2"/>
  <c r="P201" i="1"/>
  <c r="AZ125" i="1"/>
  <c r="AB187" i="1"/>
  <c r="D201" i="1"/>
  <c r="AZ42" i="1"/>
  <c r="BX148" i="2"/>
  <c r="P201" i="2"/>
  <c r="AB98" i="2"/>
  <c r="D98" i="2"/>
  <c r="BQ164" i="2"/>
  <c r="BT164" i="2"/>
  <c r="BE207" i="2"/>
  <c r="BH207" i="2"/>
  <c r="AB40" i="1"/>
  <c r="AB66" i="1"/>
  <c r="BL150" i="1"/>
  <c r="BT188" i="1"/>
  <c r="BL188" i="1" s="1"/>
  <c r="AN40" i="2"/>
  <c r="U213" i="2"/>
  <c r="AB120" i="1"/>
  <c r="BT43" i="2"/>
  <c r="BL43" i="2" s="1"/>
  <c r="AZ125" i="2"/>
  <c r="AN69" i="1"/>
  <c r="AW69" i="1" s="1"/>
  <c r="AW68" i="1" s="1"/>
  <c r="AW61" i="1" s="1"/>
  <c r="BX153" i="1"/>
  <c r="P155" i="1"/>
  <c r="D46" i="2"/>
  <c r="P66" i="2"/>
  <c r="L153" i="2"/>
  <c r="D153" i="2" s="1"/>
  <c r="AN39" i="1"/>
  <c r="AN153" i="1"/>
  <c r="P100" i="2"/>
  <c r="AB90" i="1"/>
  <c r="BL42" i="2"/>
  <c r="P155" i="2"/>
  <c r="D161" i="2"/>
  <c r="BL93" i="2"/>
  <c r="BX33" i="2"/>
  <c r="BI4" i="1"/>
  <c r="BI3" i="1" s="1"/>
  <c r="AZ71" i="2"/>
  <c r="AZ98" i="2"/>
  <c r="BX89" i="1"/>
  <c r="BX184" i="1"/>
  <c r="D199" i="1"/>
  <c r="BL34" i="1"/>
  <c r="AZ96" i="2"/>
  <c r="AN73" i="2"/>
  <c r="BX202" i="2"/>
  <c r="BX201" i="2"/>
  <c r="D6" i="1"/>
  <c r="M6" i="1" s="1"/>
  <c r="M4" i="1" s="1"/>
  <c r="BX33" i="1"/>
  <c r="AN14" i="1"/>
  <c r="AZ128" i="1"/>
  <c r="D218" i="2"/>
  <c r="AB190" i="2"/>
  <c r="AB188" i="2"/>
  <c r="BX42" i="2"/>
  <c r="BL49" i="2"/>
  <c r="BL89" i="1"/>
  <c r="BL148" i="1"/>
  <c r="BL48" i="1"/>
  <c r="BL73" i="1"/>
  <c r="BL131" i="1"/>
  <c r="AN156" i="2"/>
  <c r="BL131" i="2"/>
  <c r="BX146" i="2"/>
  <c r="BX34" i="2"/>
  <c r="AB73" i="2"/>
  <c r="AB38" i="1"/>
  <c r="P145" i="1"/>
  <c r="BX90" i="2"/>
  <c r="AJ5" i="1"/>
  <c r="AB5" i="1" s="1"/>
  <c r="AK5" i="1" s="1"/>
  <c r="AK4" i="1" s="1"/>
  <c r="P99" i="1"/>
  <c r="AJ32" i="1"/>
  <c r="AB32" i="1" s="1"/>
  <c r="AZ43" i="1"/>
  <c r="CF72" i="1"/>
  <c r="BX72" i="1" s="1"/>
  <c r="AB73" i="1"/>
  <c r="P41" i="2"/>
  <c r="BT14" i="2"/>
  <c r="BL14" i="2" s="1"/>
  <c r="BQ50" i="2"/>
  <c r="BT73" i="2"/>
  <c r="BL73" i="2" s="1"/>
  <c r="X110" i="2"/>
  <c r="U110" i="2"/>
  <c r="BX154" i="2"/>
  <c r="CF131" i="2"/>
  <c r="BX131" i="2" s="1"/>
  <c r="P178" i="2"/>
  <c r="L129" i="2"/>
  <c r="D129" i="2" s="1"/>
  <c r="AS12" i="1"/>
  <c r="BX205" i="2"/>
  <c r="D146" i="1" l="1"/>
  <c r="AN178" i="2"/>
  <c r="W202" i="1"/>
  <c r="P202" i="1" s="1"/>
  <c r="W215" i="2"/>
  <c r="P215" i="2" s="1"/>
  <c r="CE145" i="1"/>
  <c r="BX145" i="1"/>
  <c r="BX90" i="1"/>
  <c r="BS34" i="2"/>
  <c r="BL34" i="2" s="1"/>
  <c r="W189" i="2"/>
  <c r="P189" i="2"/>
  <c r="AN65" i="2"/>
  <c r="P89" i="1"/>
  <c r="AI72" i="1"/>
  <c r="AB72" i="1" s="1"/>
  <c r="AZ45" i="2"/>
  <c r="BS49" i="1"/>
  <c r="BL49" i="1"/>
  <c r="BX8" i="1"/>
  <c r="AN43" i="2"/>
  <c r="BL204" i="1"/>
  <c r="BL90" i="2"/>
  <c r="BS200" i="1"/>
  <c r="BL200" i="1"/>
  <c r="AU155" i="2"/>
  <c r="AN155" i="2"/>
  <c r="AN32" i="2"/>
  <c r="AZ126" i="1"/>
  <c r="P17" i="2"/>
  <c r="AB89" i="1"/>
  <c r="P90" i="2"/>
  <c r="D106" i="2"/>
  <c r="BX7" i="1"/>
  <c r="BS33" i="2"/>
  <c r="BL33" i="2"/>
  <c r="AK11" i="1"/>
  <c r="AK3" i="1" s="1"/>
  <c r="Y3" i="1"/>
  <c r="BG207" i="2"/>
  <c r="AZ207" i="2" s="1"/>
  <c r="BX7" i="2"/>
  <c r="BL146" i="1"/>
  <c r="AB13" i="2"/>
  <c r="W213" i="2"/>
  <c r="P213" i="2" s="1"/>
  <c r="CE128" i="2"/>
  <c r="BX128" i="2"/>
  <c r="BS164" i="2"/>
  <c r="BL164" i="2" s="1"/>
  <c r="AU146" i="2"/>
  <c r="AN146" i="2"/>
  <c r="AB205" i="1"/>
  <c r="M13" i="1"/>
  <c r="M3" i="1" s="1"/>
  <c r="BS74" i="1"/>
  <c r="BL74" i="1" s="1"/>
  <c r="BX92" i="1"/>
  <c r="P89" i="2"/>
  <c r="BS72" i="1"/>
  <c r="BL72" i="1" s="1"/>
  <c r="AU12" i="1"/>
  <c r="AN12" i="1" s="1"/>
  <c r="BS50" i="2"/>
  <c r="BL50" i="2"/>
  <c r="W110" i="2"/>
  <c r="P110" i="2" s="1"/>
</calcChain>
</file>

<file path=xl/sharedStrings.xml><?xml version="1.0" encoding="utf-8"?>
<sst xmlns="http://schemas.openxmlformats.org/spreadsheetml/2006/main" count="7221" uniqueCount="511">
  <si>
    <t>1º</t>
  </si>
  <si>
    <t>Lunes</t>
  </si>
  <si>
    <t>Martes</t>
  </si>
  <si>
    <t>Miércoles</t>
  </si>
  <si>
    <t>Jueves</t>
  </si>
  <si>
    <t>Viernes</t>
  </si>
  <si>
    <t>Sábado</t>
  </si>
  <si>
    <t>Domingo</t>
  </si>
  <si>
    <t>Almuerzo</t>
  </si>
  <si>
    <t>Tiritas de pollo salteado con vegetales y arvejas</t>
  </si>
  <si>
    <t>Tallarines / Tirabuzón / Mostacholes</t>
  </si>
  <si>
    <t>Medallones de pescado</t>
  </si>
  <si>
    <t>Milanesa de ternera</t>
  </si>
  <si>
    <t>Canelones de ricota y verdura</t>
  </si>
  <si>
    <t>Carne al horno</t>
  </si>
  <si>
    <t>Total</t>
  </si>
  <si>
    <t>3 a 5</t>
  </si>
  <si>
    <t>6 a 8</t>
  </si>
  <si>
    <t>9 a 12</t>
  </si>
  <si>
    <t>13 a 18</t>
  </si>
  <si>
    <t>A</t>
  </si>
  <si>
    <t>B</t>
  </si>
  <si>
    <t>C</t>
  </si>
  <si>
    <t>Diario</t>
  </si>
  <si>
    <t>Comensales</t>
  </si>
  <si>
    <t>Paleta</t>
  </si>
  <si>
    <t>Supremas
sin rebozar</t>
  </si>
  <si>
    <t>Pasta</t>
  </si>
  <si>
    <r>
      <t xml:space="preserve">Milanesa </t>
    </r>
    <r>
      <rPr>
        <sz val="10"/>
        <color indexed="10"/>
        <rFont val="Verdana"/>
        <family val="2"/>
      </rPr>
      <t>rebozada</t>
    </r>
  </si>
  <si>
    <t>Harina integral</t>
  </si>
  <si>
    <t>Carne vacuna</t>
  </si>
  <si>
    <t>Morrón</t>
  </si>
  <si>
    <t>Cebolla</t>
  </si>
  <si>
    <t>Aceite</t>
  </si>
  <si>
    <t>Queso Rallado</t>
  </si>
  <si>
    <t>Condimentos</t>
  </si>
  <si>
    <t>c/n</t>
  </si>
  <si>
    <t>Ricota</t>
  </si>
  <si>
    <t>Puré de tomate</t>
  </si>
  <si>
    <t>Choclo</t>
  </si>
  <si>
    <t>Puré de papa</t>
  </si>
  <si>
    <t>Ensalada de tomate, remolacha y huevo</t>
  </si>
  <si>
    <t>Espinaca</t>
  </si>
  <si>
    <t>Zanahoria</t>
  </si>
  <si>
    <t>Salsa Bolognesa</t>
  </si>
  <si>
    <t>Arvejas</t>
  </si>
  <si>
    <t>Arroz pilaw</t>
  </si>
  <si>
    <t>Papa</t>
  </si>
  <si>
    <t>Tomate</t>
  </si>
  <si>
    <t>Puré mixto</t>
  </si>
  <si>
    <t>Carne Picada</t>
  </si>
  <si>
    <t>Leche</t>
  </si>
  <si>
    <t>Huevo</t>
  </si>
  <si>
    <t>Tortilla de espinaca</t>
  </si>
  <si>
    <t>Manteca</t>
  </si>
  <si>
    <t>Remolacha</t>
  </si>
  <si>
    <t>Arroz</t>
  </si>
  <si>
    <t>Tomate triturado</t>
  </si>
  <si>
    <t>Calabaza</t>
  </si>
  <si>
    <t>Salsa blanca</t>
  </si>
  <si>
    <t>Fruta</t>
  </si>
  <si>
    <t>Gelatina</t>
  </si>
  <si>
    <t>Helado</t>
  </si>
  <si>
    <t>Palito de crema</t>
  </si>
  <si>
    <t>Copa Toy</t>
  </si>
  <si>
    <t>Cena</t>
  </si>
  <si>
    <t>Ensalada mixta</t>
  </si>
  <si>
    <t>Ensalada de papa, choclo y zanahoria cocida</t>
  </si>
  <si>
    <t>Ensalada de zanahoria rallada y choclo</t>
  </si>
  <si>
    <t>Arrollado de pollo (Sólo basquet)</t>
  </si>
  <si>
    <t>Ensalada de hojas verdes y brotes</t>
  </si>
  <si>
    <t>Lechuga</t>
  </si>
  <si>
    <t>Suprema sin rebozar</t>
  </si>
  <si>
    <t>Lechuga Mantecosa</t>
  </si>
  <si>
    <t>Lechuga morada</t>
  </si>
  <si>
    <t>Rúcula</t>
  </si>
  <si>
    <t>Berro</t>
  </si>
  <si>
    <t>Carré de cerdo</t>
  </si>
  <si>
    <t>Estofado de pollo</t>
  </si>
  <si>
    <t>Brotes de soja</t>
  </si>
  <si>
    <t>Milanesa de pescado</t>
  </si>
  <si>
    <t>Vegetales rellenos de carne y arroz yamaní</t>
  </si>
  <si>
    <t>Tarta de pollo</t>
  </si>
  <si>
    <t>Pollo</t>
  </si>
  <si>
    <t>Costillitas de cerdo al horno</t>
  </si>
  <si>
    <t>Filet de merluza s/e</t>
  </si>
  <si>
    <t>Ensalada de arroz, lentejas y tomate</t>
  </si>
  <si>
    <t>Pan rallado</t>
  </si>
  <si>
    <t>Zapallitos</t>
  </si>
  <si>
    <t>Costillitas de  cerdo</t>
  </si>
  <si>
    <t>Puré de batata</t>
  </si>
  <si>
    <t>Arroz yamaní</t>
  </si>
  <si>
    <t>Lentejas</t>
  </si>
  <si>
    <t>Zapallitos revueltos</t>
  </si>
  <si>
    <t>Batata</t>
  </si>
  <si>
    <t>Batatas al horno</t>
  </si>
  <si>
    <t>Zapallito verde</t>
  </si>
  <si>
    <t>Gelatina con frutas</t>
  </si>
  <si>
    <t>Naranja</t>
  </si>
  <si>
    <t>2º</t>
  </si>
  <si>
    <t>Salteado de carne con vegetales, pastas y legumbres</t>
  </si>
  <si>
    <t>Pollo al horno</t>
  </si>
  <si>
    <t>Suprema de pollo</t>
  </si>
  <si>
    <r>
      <t xml:space="preserve">Patamuslo
</t>
    </r>
    <r>
      <rPr>
        <sz val="8"/>
        <color indexed="10"/>
        <rFont val="Verdana"/>
        <family val="2"/>
      </rPr>
      <t>(1 - 1 muslo - 2 patas)</t>
    </r>
  </si>
  <si>
    <t>Supremas rebozadas</t>
  </si>
  <si>
    <t>Supremas sin rebozar</t>
  </si>
  <si>
    <r>
      <t>Pollo entero 2</t>
    </r>
    <r>
      <rPr>
        <sz val="10"/>
        <color indexed="10"/>
        <rFont val="Verdana"/>
        <family val="2"/>
      </rPr>
      <t xml:space="preserve">
</t>
    </r>
    <r>
      <rPr>
        <sz val="8"/>
        <color indexed="10"/>
        <rFont val="Verdana"/>
        <family val="2"/>
      </rPr>
      <t>(cajón de 8 unidades)</t>
    </r>
  </si>
  <si>
    <r>
      <t xml:space="preserve">Pollo entero
</t>
    </r>
    <r>
      <rPr>
        <sz val="8"/>
        <color indexed="10"/>
        <rFont val="Verdana"/>
        <family val="2"/>
      </rPr>
      <t>(cajón de 8 unidades)</t>
    </r>
  </si>
  <si>
    <t>Tallarines</t>
  </si>
  <si>
    <t>Papas perejiladas</t>
  </si>
  <si>
    <t>Ensalada de papa y huevo</t>
  </si>
  <si>
    <t>Papas al horno y ensalada mixta</t>
  </si>
  <si>
    <t>Tirabuzón</t>
  </si>
  <si>
    <t>Perejil</t>
  </si>
  <si>
    <t>Huevo unidades</t>
  </si>
  <si>
    <t>Salsa estofado de carne</t>
  </si>
  <si>
    <t>Ensalada de chaucha y huevo</t>
  </si>
  <si>
    <t>Ensalada fría de carne, pasta, legumbres y vegetales</t>
  </si>
  <si>
    <t>Tomate al oreganato</t>
  </si>
  <si>
    <t>Ensalada de hojas verdes tomate y cebolla morada</t>
  </si>
  <si>
    <t>Rissotto de carne con vegetales</t>
  </si>
  <si>
    <t>Chaucha</t>
  </si>
  <si>
    <t>Ensalada de Pepino y tomate</t>
  </si>
  <si>
    <t>Niño envuelto con vegetales hervidos</t>
  </si>
  <si>
    <t>Milanesa de lentejas a la napolitana</t>
  </si>
  <si>
    <t>Pepino</t>
  </si>
  <si>
    <t>Cebolla morada</t>
  </si>
  <si>
    <t>Estofado de carne</t>
  </si>
  <si>
    <t>Queso</t>
  </si>
  <si>
    <t>Filet de merluza sin espinas</t>
  </si>
  <si>
    <t>Milanesa  rebozada</t>
  </si>
  <si>
    <t>Papas al natural</t>
  </si>
  <si>
    <t>Arroz pillaw</t>
  </si>
  <si>
    <t>3º</t>
  </si>
  <si>
    <t>Bifes a la criolla</t>
  </si>
  <si>
    <t>Chicken Pie</t>
  </si>
  <si>
    <t>Tortilla de papa, batata y calabaza al horno</t>
  </si>
  <si>
    <t>Arroz primavera</t>
  </si>
  <si>
    <t>Ensalada de tomate, zanahoria rallada y huevo</t>
  </si>
  <si>
    <t>4º</t>
  </si>
  <si>
    <t>Carne a la portuguesa</t>
  </si>
  <si>
    <t>Tiritas de pollo salteado</t>
  </si>
  <si>
    <t>Chop suey de cerdo</t>
  </si>
  <si>
    <t>Carne de cerdo</t>
  </si>
  <si>
    <t>Arroz blanco</t>
  </si>
  <si>
    <t>Budín de vegetales</t>
  </si>
  <si>
    <t>Queso rallado</t>
  </si>
  <si>
    <t>Chupín de pescado con arroz</t>
  </si>
  <si>
    <t>Bola de lomo milanesa</t>
  </si>
  <si>
    <t>Arroz blanco con queso</t>
  </si>
  <si>
    <r>
      <t xml:space="preserve">Patamuslo 
</t>
    </r>
    <r>
      <rPr>
        <sz val="8"/>
        <color indexed="10"/>
        <rFont val="Verdana"/>
        <family val="2"/>
      </rPr>
      <t>(1 - 1 muslo - 2 patas)</t>
    </r>
  </si>
  <si>
    <r>
      <t xml:space="preserve">Pollo entero </t>
    </r>
    <r>
      <rPr>
        <sz val="10"/>
        <color indexed="10"/>
        <rFont val="Verdana"/>
        <family val="2"/>
      </rPr>
      <t xml:space="preserve">
</t>
    </r>
    <r>
      <rPr>
        <sz val="8"/>
        <color indexed="10"/>
        <rFont val="Verdana"/>
        <family val="2"/>
      </rPr>
      <t>(cajón de 8 unidades)</t>
    </r>
  </si>
  <si>
    <t>Bocaditos de polenta con queso</t>
  </si>
  <si>
    <t>Polenta</t>
  </si>
  <si>
    <t>Queso fresco</t>
  </si>
  <si>
    <t>Pollo a la cacerola</t>
  </si>
  <si>
    <t>Tortilla de vegetales</t>
  </si>
  <si>
    <t>Papas noisette</t>
  </si>
  <si>
    <r>
      <t xml:space="preserve">Papa noisette
</t>
    </r>
    <r>
      <rPr>
        <sz val="8"/>
        <color indexed="10"/>
        <rFont val="Verdana"/>
        <family val="2"/>
      </rPr>
      <t>(caja de 4 x 2,5 kgr.)</t>
    </r>
  </si>
  <si>
    <t>Guiso de carne con vegetales, pastas y legumbres</t>
  </si>
  <si>
    <t>Arroz amarillo</t>
  </si>
  <si>
    <t>Bondiola de cerdo</t>
  </si>
  <si>
    <t>Puré de calabaza</t>
  </si>
  <si>
    <r>
      <t xml:space="preserve">Pollo entero  </t>
    </r>
    <r>
      <rPr>
        <b/>
        <sz val="10"/>
        <color indexed="10"/>
        <rFont val="Verdana"/>
        <family val="2"/>
      </rPr>
      <t>2</t>
    </r>
    <r>
      <rPr>
        <sz val="10"/>
        <color indexed="10"/>
        <rFont val="Verdana"/>
        <family val="2"/>
      </rPr>
      <t xml:space="preserve">
</t>
    </r>
    <r>
      <rPr>
        <sz val="8"/>
        <color indexed="10"/>
        <rFont val="Verdana"/>
        <family val="2"/>
      </rPr>
      <t>(cajón de 8 unidades)</t>
    </r>
  </si>
  <si>
    <t>Tortilla de espinaca o acelga</t>
  </si>
  <si>
    <t>Ensalada de tomate, zanahoria rallada y choclo</t>
  </si>
  <si>
    <t>Tiritas de pollo salteado con vegetales</t>
  </si>
  <si>
    <t>Pollo al horno
con puré mixto</t>
  </si>
  <si>
    <t>Pasta
(Tallarines, tirabuzones o mostacholes)
con salsa estofado</t>
  </si>
  <si>
    <t>Carré de cerdo
con tortilla papa, batata y calabaza al horno</t>
  </si>
  <si>
    <t>Suprema de pollo
con ensalada de papa y huevo</t>
  </si>
  <si>
    <t>Pollo con papas al horno
y ensalada mixta</t>
  </si>
  <si>
    <t>Postre de leche</t>
  </si>
  <si>
    <t>Ensalada chaucha y huevo
Ensalada fría de
Pollo, pasta, legumbres y  vegetales</t>
  </si>
  <si>
    <t>Ensalada de hojas verdes
Chupín de pescado
con arroz</t>
  </si>
  <si>
    <t>Ensalada fría de
carne, pasta, legumbres y  vegetales</t>
  </si>
  <si>
    <t>Ensalada de pepino y tomate
Estofado de carne</t>
  </si>
  <si>
    <t>Ensalada de verdes, tomate y cebolla morada
Milanesa de nalga
con papa al natural</t>
  </si>
  <si>
    <t>Ensalada mixta 
Risotto de carne
con vegetales</t>
  </si>
  <si>
    <t>Bifes a la criolla
con ensalada mixta</t>
  </si>
  <si>
    <t>Chicken pie
con ensalada de zanahoria rallada y huevo</t>
  </si>
  <si>
    <t>Pasta
(Tallarines, tirabuzones o mostacholes)
con salsa bolognesa</t>
  </si>
  <si>
    <t>Ensalada mixta
Carré de cerdo
con puré de batata</t>
  </si>
  <si>
    <t>Ensalada de papa, choclo y zanahoria cocida
Milanesa de pescado
con zapallitos revueltos</t>
  </si>
  <si>
    <t>Ensalada de zanahoria rallada y choclo
Estofado de pollo</t>
  </si>
  <si>
    <t>Ensalada de tomate, remolacha y huevo
Vegetales rellenos de carne y arroz  yamaní</t>
  </si>
  <si>
    <t>Carne al horno
con puré mixto</t>
  </si>
  <si>
    <t>Ensalada de hojas verdes
Costillitas de cerdo
con batatas al horno</t>
  </si>
  <si>
    <t>Ensalada de papa, choclo y zanahoria cocida
Tarta de pollo y vegetales</t>
  </si>
  <si>
    <t>Carne a la portuguesa
con ensalada de zanahoria rallada, tomate y choclo</t>
  </si>
  <si>
    <t>Tiritas de pollo salteado
con budín de vegetales</t>
  </si>
  <si>
    <t xml:space="preserve">Suprema de pollo
con ensalada de papa y huevo
</t>
  </si>
  <si>
    <t>Milanesa de ternera
con ensalada de tomate, remolacha y huevo</t>
  </si>
  <si>
    <t>Arrollado de pollo
con ensalada de papa, lentejas y tomate</t>
  </si>
  <si>
    <t>El menú se acompaña con agua o jugo.</t>
  </si>
  <si>
    <t>Queda sujeto a disponibilidad de productos alimenticios.</t>
  </si>
  <si>
    <t>Menú
Marzo 2019</t>
  </si>
  <si>
    <t>Carne a la portuguesa
con arroz pilaw</t>
  </si>
  <si>
    <t>Tiritas de pollo salteado
con vegetales y tortilla de espinaca</t>
  </si>
  <si>
    <t>Canelones integrales de ricota y verdura
con salsa bolognesa</t>
  </si>
  <si>
    <t>1º semana</t>
  </si>
  <si>
    <t>2º semana</t>
  </si>
  <si>
    <t>3º semana</t>
  </si>
  <si>
    <t>4º semana</t>
  </si>
  <si>
    <t>Carne vacuna y bovina</t>
  </si>
  <si>
    <t>Asado de Tira</t>
  </si>
  <si>
    <t>Bondiola de Cerdo</t>
  </si>
  <si>
    <t>Carré de cerdo deshuesado</t>
  </si>
  <si>
    <t>Chorizo bombón</t>
  </si>
  <si>
    <t>Chorizo tradicional</t>
  </si>
  <si>
    <t>Colita de Cuadril</t>
  </si>
  <si>
    <t>Matambre vacuno</t>
  </si>
  <si>
    <t>Matambre de cerdo</t>
  </si>
  <si>
    <t>Nalga feteada para milanesa</t>
  </si>
  <si>
    <r>
      <t xml:space="preserve">Milanesas de ternera </t>
    </r>
    <r>
      <rPr>
        <b/>
        <sz val="10"/>
        <color indexed="8"/>
        <rFont val="Verdana"/>
        <family val="2"/>
      </rPr>
      <t>(rebozadas)</t>
    </r>
  </si>
  <si>
    <t>Morcilla bombón</t>
  </si>
  <si>
    <t>Pollo para parrilla</t>
  </si>
  <si>
    <t>Tapa de asado</t>
  </si>
  <si>
    <t>Tapa de nalga</t>
  </si>
  <si>
    <t>Vacío</t>
  </si>
  <si>
    <t>Pollo entero por cajón de 8 unidades</t>
  </si>
  <si>
    <r>
      <t>Supremas de pollo</t>
    </r>
    <r>
      <rPr>
        <b/>
        <sz val="10"/>
        <color indexed="8"/>
        <rFont val="Verdana"/>
        <family val="2"/>
      </rPr>
      <t xml:space="preserve"> (sin rebozar)</t>
    </r>
  </si>
  <si>
    <t>Pescado</t>
  </si>
  <si>
    <r>
      <t>Filet de Merluza</t>
    </r>
    <r>
      <rPr>
        <b/>
        <sz val="10"/>
        <color indexed="8"/>
        <rFont val="Verdana"/>
        <family val="2"/>
      </rPr>
      <t xml:space="preserve"> (sin espinas) de 150 gr. aprox.</t>
    </r>
  </si>
  <si>
    <t>Fruta y verdura</t>
  </si>
  <si>
    <t>Ananá</t>
  </si>
  <si>
    <t>Banana</t>
  </si>
  <si>
    <t>Cereza</t>
  </si>
  <si>
    <t>Ciruela</t>
  </si>
  <si>
    <t>Ciruela Gotita de miel</t>
  </si>
  <si>
    <t>Durazno</t>
  </si>
  <si>
    <t>Kiwi</t>
  </si>
  <si>
    <t>Limón</t>
  </si>
  <si>
    <t>Mango</t>
  </si>
  <si>
    <t>Manzana verde</t>
  </si>
  <si>
    <t>Melón</t>
  </si>
  <si>
    <t>Naranja de ombligo</t>
  </si>
  <si>
    <t>Pelones</t>
  </si>
  <si>
    <t>Pera</t>
  </si>
  <si>
    <t>Pomelo</t>
  </si>
  <si>
    <t xml:space="preserve">Sandia </t>
  </si>
  <si>
    <t>Uva red globe</t>
  </si>
  <si>
    <t>Vegetales</t>
  </si>
  <si>
    <t>Acelga</t>
  </si>
  <si>
    <t>Ajo</t>
  </si>
  <si>
    <t>Albahaca</t>
  </si>
  <si>
    <t>Apio</t>
  </si>
  <si>
    <t>Berenjena</t>
  </si>
  <si>
    <t>Brócoli</t>
  </si>
  <si>
    <t>Calabaza (Anco)</t>
  </si>
  <si>
    <t>Cebolla de verdeo</t>
  </si>
  <si>
    <t>Ciboullette</t>
  </si>
  <si>
    <t>Chauchas</t>
  </si>
  <si>
    <t>Coliflor</t>
  </si>
  <si>
    <t>Menta para decorar</t>
  </si>
  <si>
    <t>Morrón rojo</t>
  </si>
  <si>
    <t>Palta</t>
  </si>
  <si>
    <t>Papa blanca</t>
  </si>
  <si>
    <r>
      <t xml:space="preserve">Papines </t>
    </r>
    <r>
      <rPr>
        <sz val="10"/>
        <color indexed="10"/>
        <rFont val="Verdana"/>
        <family val="2"/>
      </rPr>
      <t>(si no hay puede ser papas chicas parejas)</t>
    </r>
  </si>
  <si>
    <r>
      <t xml:space="preserve">Perejil </t>
    </r>
    <r>
      <rPr>
        <sz val="10"/>
        <color indexed="10"/>
        <rFont val="Verdana"/>
        <family val="2"/>
      </rPr>
      <t>(arrepollado)</t>
    </r>
  </si>
  <si>
    <t>Puerro</t>
  </si>
  <si>
    <t>Rabanito</t>
  </si>
  <si>
    <t>Radicheta</t>
  </si>
  <si>
    <t>Tomate cherry</t>
  </si>
  <si>
    <t>Tomate Perita</t>
  </si>
  <si>
    <t>Tomate redondo</t>
  </si>
  <si>
    <r>
      <t>Zapallito verde</t>
    </r>
    <r>
      <rPr>
        <b/>
        <sz val="10"/>
        <color indexed="8"/>
        <rFont val="Verdana"/>
        <family val="2"/>
      </rPr>
      <t xml:space="preserve"> (medianos y buenos)</t>
    </r>
  </si>
  <si>
    <t>Zucchini</t>
  </si>
  <si>
    <t>Maple de huevos</t>
  </si>
  <si>
    <t>Huevos de codorniz</t>
  </si>
  <si>
    <t>Carbón Bolsa</t>
  </si>
  <si>
    <t>Productos</t>
  </si>
  <si>
    <t>Congelados</t>
  </si>
  <si>
    <t xml:space="preserve">Espinaca </t>
  </si>
  <si>
    <t>Hamburguesa Paladini</t>
  </si>
  <si>
    <t>Milanesa de soja</t>
  </si>
  <si>
    <t>Milanesas de arroz</t>
  </si>
  <si>
    <t>Papas bastón  Bolsa 2,5 kgr. caja de 6</t>
  </si>
  <si>
    <t>Papas noisette  caja con Bolsa 2,5 kgr. x 4</t>
  </si>
  <si>
    <t>Almacén</t>
  </si>
  <si>
    <t>Aceitunas negras</t>
  </si>
  <si>
    <t>Aceitunas verdes</t>
  </si>
  <si>
    <t>Almendras 1 kgr.</t>
  </si>
  <si>
    <t>Arroz blanco Gallo  5 kgr.</t>
  </si>
  <si>
    <t>Arroz blanco Dos Hermanos  5 kgr.</t>
  </si>
  <si>
    <t>Azúcar  Pack 10 unid.</t>
  </si>
  <si>
    <t>Café Sensaciones Bonafide en saquito 24 cajas</t>
  </si>
  <si>
    <t>Café Intenso Bonafide en saquito</t>
  </si>
  <si>
    <t>Cereales Granola con pasas 1,5 kgr.</t>
  </si>
  <si>
    <t>Chocolate Nesquik  Bolsa 2 kgr.</t>
  </si>
  <si>
    <t>Edulcorante Hileret caja de 500 sobrecitos</t>
  </si>
  <si>
    <t>Edulcorante Hileret líquido 6 x</t>
  </si>
  <si>
    <t>Escarbadientes</t>
  </si>
  <si>
    <t>Flan vainilla 5 kgr.</t>
  </si>
  <si>
    <r>
      <t>Flan chocolate 5 kgr.</t>
    </r>
    <r>
      <rPr>
        <sz val="10"/>
        <color indexed="10"/>
        <rFont val="Verdana"/>
        <family val="2"/>
      </rPr>
      <t xml:space="preserve"> (a jardín no le gusta)</t>
    </r>
  </si>
  <si>
    <t>Galletitas de arroz Tia Maruca Pack 10 unidades de 120 gr. cada uno</t>
  </si>
  <si>
    <t>Galletitas de arroz tradicionales</t>
  </si>
  <si>
    <t>Jugo Tang Naranja sobres 12 x 20 x 18 gr.</t>
  </si>
  <si>
    <t>Jugo Tang Manzana sobres 20 x 18 r.</t>
  </si>
  <si>
    <t>lata de arvejas 3 kgr</t>
  </si>
  <si>
    <t>Lata atún al natural Cumaná  1,880 kgr.</t>
  </si>
  <si>
    <t>Lata de choclo grano 3 kgr.</t>
  </si>
  <si>
    <t>Lata de duraznos 3 kgr. cubeteados</t>
  </si>
  <si>
    <t>Leche descremada Verónica  Pack 12 unid.</t>
  </si>
  <si>
    <t>Leche entera Verónica  Pack 12 unid.</t>
  </si>
  <si>
    <t>Lentejas de 5 kgr.</t>
  </si>
  <si>
    <t>Mate cocido Taraguí Pack 4 x 40 saquitos</t>
  </si>
  <si>
    <t>Mermelada de durazno individual Caja</t>
  </si>
  <si>
    <t>Mermelada de frutilla individual Caja</t>
  </si>
  <si>
    <t>Nueces 1 kgr.</t>
  </si>
  <si>
    <t>Pasta seca Integral</t>
  </si>
  <si>
    <t>Pasta seca Mostachol Luchetti  15 x 500 gr.</t>
  </si>
  <si>
    <t>Pasta seca Mostachol Matarazzo 15 x 500 gr.</t>
  </si>
  <si>
    <t>Pasta seca Mostachol knorr 12 x 500 gr.</t>
  </si>
  <si>
    <t>Pasta seca Tallarin Lucchetti 20 x 500 gr.</t>
  </si>
  <si>
    <t>Pasta seca Tallarin Matarazzo 20 x 500 gr.</t>
  </si>
  <si>
    <t>Pasta seca Tallarin knorr 12 x 500 gr.</t>
  </si>
  <si>
    <t>Pasta seca Tirabuzón knorr 12 x 500 gr.</t>
  </si>
  <si>
    <t>Pasta seca Tirabuzón tricolor knorr 12 x 500 gr.</t>
  </si>
  <si>
    <t>Polenta 24 x 750 gr.</t>
  </si>
  <si>
    <t>Porotos</t>
  </si>
  <si>
    <t>Puré de Tomate Cica 1 litro Pack 12 unid.</t>
  </si>
  <si>
    <t>Puré Chef 2 kgr.</t>
  </si>
  <si>
    <t>Puré Knorr 20 kgr.</t>
  </si>
  <si>
    <t>Rebozador Knorr 4 gr.</t>
  </si>
  <si>
    <t>Salsa Blanca 880 gr.</t>
  </si>
  <si>
    <t>Té Taraguí 5 x 50 sobres Caja</t>
  </si>
  <si>
    <t>Tomate triturado en lata de 8 kgr.</t>
  </si>
  <si>
    <t>Aceite de girasol Salsamar  5 litros</t>
  </si>
  <si>
    <t>Aceite de girasol Cañuelas  5 litros</t>
  </si>
  <si>
    <t>Aceite de girasol Ideal 5 litros</t>
  </si>
  <si>
    <t>Aceite Oleico Bidón por 10 litros</t>
  </si>
  <si>
    <t>Aceite de oliva Ilustre vasija 500 cc.</t>
  </si>
  <si>
    <t>Aceite en aerosol</t>
  </si>
  <si>
    <t>Aderezo Ketchup x 6 unidades</t>
  </si>
  <si>
    <t>Aderezo Mayonesa x 6 unidades</t>
  </si>
  <si>
    <t>Aderezo Mostaza x 6 unidades</t>
  </si>
  <si>
    <t>Aderezo Salsa Golf</t>
  </si>
  <si>
    <t>Aderezo Savora  1 kgr.</t>
  </si>
  <si>
    <t>Aderezo Savora  3 kgr.</t>
  </si>
  <si>
    <t>Orégano bolsa de 1 kgr</t>
  </si>
  <si>
    <t>Pimentón dulce bolsa de 1 kgr</t>
  </si>
  <si>
    <t>Provenzal bolsa de 1 kgr</t>
  </si>
  <si>
    <t>Sal Fina Dos anclas Pack de 12 x 500 gr.</t>
  </si>
  <si>
    <t>Sal Gruesa Dos anclas Pack de 15 x 1 kgr</t>
  </si>
  <si>
    <t>Frescos</t>
  </si>
  <si>
    <t>Crema de leche 44 % 1 litro</t>
  </si>
  <si>
    <t>Crema de leche 44 % 5 litros</t>
  </si>
  <si>
    <t>Jamón Cocido</t>
  </si>
  <si>
    <t>Manteca La Paulina  5 kgr.</t>
  </si>
  <si>
    <t>Queso crema entero La Paulina 4 kgr.</t>
  </si>
  <si>
    <t>Queso crema entero Milkaut 4 kgr.</t>
  </si>
  <si>
    <t>Queso Rallado Cassini  3 kgr.</t>
  </si>
  <si>
    <t>Ricota 3 kgr.</t>
  </si>
  <si>
    <t>Salchicha corta paladini 12 unidades</t>
  </si>
  <si>
    <t>Tapas de empanadas 12 unidades</t>
  </si>
  <si>
    <t>Tapas para pascualina grande 60 x 70 Mendía</t>
  </si>
  <si>
    <t>Yogurt Vainilla descremado 12 x 1 litro</t>
  </si>
  <si>
    <t>Caseritos de verdura y muzzarella planchas</t>
  </si>
  <si>
    <t>Tartelletti</t>
  </si>
  <si>
    <t>Helados</t>
  </si>
  <si>
    <t>Patapalo frutilla caja por 24 unidades</t>
  </si>
  <si>
    <t>Copa Toy Americana dulce de leche caja de 24 unidades</t>
  </si>
  <si>
    <t>Mixto x 28 unidades</t>
  </si>
  <si>
    <t>Tutto Dolce</t>
  </si>
  <si>
    <t>Alfajores Guaymallén cobertura blanca caja x 40 unidades</t>
  </si>
  <si>
    <t>Pan</t>
  </si>
  <si>
    <t>Integral chiquito</t>
  </si>
  <si>
    <t>Milonguitas</t>
  </si>
  <si>
    <t>Figacitas de manteca</t>
  </si>
  <si>
    <t>Pan de hamburguesa</t>
  </si>
  <si>
    <t>Chips surtidos</t>
  </si>
  <si>
    <t>Negritos de Jamón crudo y queso</t>
  </si>
  <si>
    <t>Pizzeta cebolla</t>
  </si>
  <si>
    <t>Pizzeta tomate</t>
  </si>
  <si>
    <t>Sacramentos</t>
  </si>
  <si>
    <t>Sandwiches de miga especiales</t>
  </si>
  <si>
    <t>Sandwiches de miga surtidos</t>
  </si>
  <si>
    <t>Medialunas por docena</t>
  </si>
  <si>
    <t>Bombón Suizo x 18 unidades</t>
  </si>
  <si>
    <t>Bombón Osito x 18 unidades</t>
  </si>
  <si>
    <t>Bombón Escosés x 18 unidades</t>
  </si>
  <si>
    <t>Medialunas de manteca especial cremachel 180 x 35 gr.</t>
  </si>
  <si>
    <t>Espinaca congelada Greens  4 x 2,5 kgr.</t>
  </si>
  <si>
    <t>Brócoli congelado 4 x 2,5 kgr.</t>
  </si>
  <si>
    <t>Ravioles de pollo carne y verdura planchas</t>
  </si>
  <si>
    <t>Ravioles de ricota y queso planchas</t>
  </si>
  <si>
    <t>Sorrentinos de ricota, muzzarella y jamón
20 unidades por caja</t>
  </si>
  <si>
    <t>Cappelletits de queso 500 gr.</t>
  </si>
  <si>
    <t>Cappelletits de pollo 500 gr.</t>
  </si>
  <si>
    <t>Yogurt Frutilla descremado Cartón SER 12 x 1 litro (8116LC)</t>
  </si>
  <si>
    <t>Tapas para pascualina redonda Mendía</t>
  </si>
  <si>
    <t>Queso barra</t>
  </si>
  <si>
    <t>Queso cuartirolo</t>
  </si>
  <si>
    <t>Queso Port Salut La Paulina</t>
  </si>
  <si>
    <t>Queso Muzzarella</t>
  </si>
  <si>
    <t>Queso Untable individual Caja (0546QSVerónica 108 x 20 gr.)</t>
  </si>
  <si>
    <t>Levadura Fresca</t>
  </si>
  <si>
    <t>Crema de leche 44 % 500 cc</t>
  </si>
  <si>
    <t>Vinagre Menoyo Blanco 5 litros</t>
  </si>
  <si>
    <t>Vinagre Favinco Blanco 5 litros</t>
  </si>
  <si>
    <t>Sal Gruesa Dos Estrellas Pack de 10 x 1 kgr</t>
  </si>
  <si>
    <t>Sal Fina Dos estrellas Pack de 24 x 500 gr.</t>
  </si>
  <si>
    <t>Pimienta negra molida 1 kgr.</t>
  </si>
  <si>
    <t>Ají Molido bolsa de 1 kgr.</t>
  </si>
  <si>
    <t>Aderezo Mayonesa x 3 kgr.</t>
  </si>
  <si>
    <t>Aceite de oliva Ilustre 2 litros.</t>
  </si>
  <si>
    <t>Aceite de girasol lagrimas del sol  5 litros</t>
  </si>
  <si>
    <t>Salsa de soja x litro</t>
  </si>
  <si>
    <t>Pan rallado 5 kgr. (Knorr 1 bolsa más)</t>
  </si>
  <si>
    <t>Mermelada de damasco individual Caja</t>
  </si>
  <si>
    <t>Miel Abedul individual</t>
  </si>
  <si>
    <t>.</t>
  </si>
  <si>
    <t>Lata de choclo grano 820 gr. 6 X unidades</t>
  </si>
  <si>
    <t>Lata de arvejas tamaño chico 300 gr. X 6 unidades</t>
  </si>
  <si>
    <t>Jugo Olloc Naranja 5 kgr.</t>
  </si>
  <si>
    <t>Jugo Clight Naranja caja madre</t>
  </si>
  <si>
    <t>Jugo Clight Manzana caja madre</t>
  </si>
  <si>
    <t>Jugo Citric 6 x 1,5 litro</t>
  </si>
  <si>
    <t>Harina integral 1 kgr. Pureza</t>
  </si>
  <si>
    <t>Harina 0000 x 25 kgr.</t>
  </si>
  <si>
    <t>Harina 0000 12 x 1 kgr.</t>
  </si>
  <si>
    <t>Gelatina Orloc sabor frutilla x 5 kgr.</t>
  </si>
  <si>
    <t>Gelatina Orloc light sabor frutilla x 1 kgr.</t>
  </si>
  <si>
    <t>Dulce de leche San Ignacio 1 kgr.</t>
  </si>
  <si>
    <t>Dulce de batata Noel 5 kgr.</t>
  </si>
  <si>
    <t>Caldo de verdura 4 x 950 gr.</t>
  </si>
  <si>
    <t>Barritas de cereales 6 x 20 x 20 gr.</t>
  </si>
  <si>
    <t>Arroz yamani 5 x  1 kgr.</t>
  </si>
  <si>
    <t>Arroz integral  Gallo 10 x  1 kgr.</t>
  </si>
  <si>
    <t>Choclo 5 x 2,5 kgr</t>
  </si>
  <si>
    <t>Chauchas 4 x 2.5 kgr.</t>
  </si>
  <si>
    <r>
      <t xml:space="preserve">Tomate </t>
    </r>
    <r>
      <rPr>
        <b/>
        <sz val="10"/>
        <color indexed="10"/>
        <rFont val="Verdana"/>
        <family val="2"/>
      </rPr>
      <t>(que estén buenos, no muy maduros)</t>
    </r>
  </si>
  <si>
    <r>
      <t xml:space="preserve">Rúcula grande </t>
    </r>
    <r>
      <rPr>
        <b/>
        <sz val="10"/>
        <color indexed="10"/>
        <rFont val="Verdana"/>
        <family val="2"/>
      </rPr>
      <t>(Puede cambiarse por radicheta)</t>
    </r>
  </si>
  <si>
    <t>Repollo morado</t>
  </si>
  <si>
    <t>Repollo blanco</t>
  </si>
  <si>
    <t>Morrón verde</t>
  </si>
  <si>
    <t>Lechuga morada (se puede cambiar por lechuga francesa)</t>
  </si>
  <si>
    <t xml:space="preserve">Lechuga mantecosa </t>
  </si>
  <si>
    <r>
      <t xml:space="preserve">Calabaza (Anco) </t>
    </r>
    <r>
      <rPr>
        <b/>
        <sz val="10"/>
        <color indexed="10"/>
        <rFont val="Verdana"/>
        <family val="2"/>
      </rPr>
      <t>Unidades parejas para rellenar</t>
    </r>
  </si>
  <si>
    <r>
      <t xml:space="preserve">Naranja </t>
    </r>
    <r>
      <rPr>
        <b/>
        <sz val="10"/>
        <color indexed="10"/>
        <rFont val="Verdana"/>
        <family val="2"/>
      </rPr>
      <t>chica y jugosa</t>
    </r>
    <r>
      <rPr>
        <b/>
        <sz val="10"/>
        <color indexed="10"/>
        <rFont val="Verdana"/>
        <family val="2"/>
      </rPr>
      <t xml:space="preserve"> (se puede cambiar por mandarina)</t>
    </r>
  </si>
  <si>
    <t xml:space="preserve"> (Caja 20 kgr.)</t>
  </si>
  <si>
    <r>
      <t xml:space="preserve">Manzana roja </t>
    </r>
    <r>
      <rPr>
        <b/>
        <sz val="10"/>
        <color indexed="10"/>
        <rFont val="Verdana"/>
        <family val="2"/>
      </rPr>
      <t>(Que estén buenas, chiquitas)</t>
    </r>
  </si>
  <si>
    <r>
      <t xml:space="preserve">Mandarina </t>
    </r>
    <r>
      <rPr>
        <b/>
        <sz val="10"/>
        <color indexed="10"/>
        <rFont val="Verdana"/>
        <family val="2"/>
      </rPr>
      <t>(se puede cambiar por naranja)</t>
    </r>
  </si>
  <si>
    <r>
      <t xml:space="preserve">Frutilla </t>
    </r>
    <r>
      <rPr>
        <b/>
        <sz val="10"/>
        <color indexed="10"/>
        <rFont val="Verdana"/>
        <family val="2"/>
      </rPr>
      <t>(que estén buenas y no muy grandes)</t>
    </r>
  </si>
  <si>
    <t>(Caja 20 kgr.)</t>
  </si>
  <si>
    <t>Medallones de Merluza (caja de 100 unidades)</t>
  </si>
  <si>
    <t>Medallones de Merluza (caja de 60 unidades)</t>
  </si>
  <si>
    <t>Huevos maple</t>
  </si>
  <si>
    <t>Roast Beef</t>
  </si>
  <si>
    <t>Riñón preparado</t>
  </si>
  <si>
    <t>Picaña</t>
  </si>
  <si>
    <t>Paleta cortada en churrascos</t>
  </si>
  <si>
    <t>Morcilla</t>
  </si>
  <si>
    <t>Mollejas</t>
  </si>
  <si>
    <t>Espaldilla</t>
  </si>
  <si>
    <r>
      <t>Costillitas de cerdo</t>
    </r>
    <r>
      <rPr>
        <b/>
        <sz val="10"/>
        <color indexed="10"/>
        <rFont val="Verdana"/>
        <family val="2"/>
      </rPr>
      <t xml:space="preserve"> (cortadas de 200 gr. </t>
    </r>
    <r>
      <rPr>
        <b/>
        <sz val="10"/>
        <color indexed="10"/>
        <rFont val="Verdana"/>
        <family val="2"/>
      </rPr>
      <t>c</t>
    </r>
    <r>
      <rPr>
        <b/>
        <sz val="10"/>
        <color indexed="10"/>
        <rFont val="Verdana"/>
        <family val="2"/>
      </rPr>
      <t>ada una)</t>
    </r>
  </si>
  <si>
    <t>Chinchulín trenzado</t>
  </si>
  <si>
    <t>Carne feteada para milanesa</t>
  </si>
  <si>
    <t>Bola de lomo feteada para milanesa</t>
  </si>
  <si>
    <t>Febrero</t>
  </si>
  <si>
    <r>
      <rPr>
        <b/>
        <sz val="8"/>
        <color indexed="8"/>
        <rFont val="Verdana"/>
        <family val="2"/>
      </rPr>
      <t>CUIT CLUB</t>
    </r>
    <r>
      <rPr>
        <b/>
        <sz val="6"/>
        <color indexed="8"/>
        <rFont val="Verdana"/>
        <family val="2"/>
      </rPr>
      <t xml:space="preserve">
30-52674912-6
</t>
    </r>
    <r>
      <rPr>
        <b/>
        <sz val="9"/>
        <color indexed="10"/>
        <rFont val="Verdana"/>
        <family val="2"/>
      </rPr>
      <t>Horario:
7 a 11 hs.</t>
    </r>
  </si>
  <si>
    <t>Pata muslo unidad</t>
  </si>
  <si>
    <t>Patapalo agua</t>
  </si>
  <si>
    <t>Nalga</t>
  </si>
  <si>
    <t>4</t>
  </si>
  <si>
    <t>Ensalada de tomate con orégano
Niño envuelto de ternera con calabaza al horno</t>
  </si>
  <si>
    <t>Arroz con atún y vegetales de estación crudos y cocidos</t>
  </si>
  <si>
    <t>Chop suey de cerdo
con  arroz blanco</t>
  </si>
  <si>
    <t>Milanesa de ternera
con papas perejiladas</t>
  </si>
  <si>
    <t>Medallones de pescado
con arroz primavera</t>
  </si>
  <si>
    <t>Grupo Etario</t>
  </si>
  <si>
    <t>Sala 4</t>
  </si>
  <si>
    <t>Sala 5</t>
  </si>
  <si>
    <t>Sala 3</t>
  </si>
  <si>
    <t>1º a 3º grado</t>
  </si>
  <si>
    <t>4º a 7º grado</t>
  </si>
  <si>
    <t>Marzo</t>
  </si>
  <si>
    <t>Secundario</t>
  </si>
  <si>
    <t>Sala 2</t>
  </si>
  <si>
    <t>1</t>
  </si>
  <si>
    <t>Menú
Abril 2019</t>
  </si>
  <si>
    <t>Ravioles
con salsa bolognesa</t>
  </si>
  <si>
    <t>Canelones integrales de carne y verdura
con salsa fileto ó salsa blanca</t>
  </si>
  <si>
    <t>Carne al horno
con ensalada de vegetales cocidos y legumbres</t>
  </si>
  <si>
    <t>Ensalada de tomate con orégano
Hamburguesa
con papa al horno</t>
  </si>
  <si>
    <t>Salteado de
carne, pasta, legumbres y  vegetales</t>
  </si>
  <si>
    <t>Ensalada chaucha y huevo
Risotto de quinoa
con carne y vegetales</t>
  </si>
  <si>
    <t>Ensalada de tomate con orégano
Hamburguesa casera
con papa al horno</t>
  </si>
  <si>
    <t>Ensalada de hojas verdes
Suprema de pollo
con ensalada de papa y huevo</t>
  </si>
  <si>
    <t>Queso y dulce</t>
  </si>
  <si>
    <r>
      <rPr>
        <b/>
        <sz val="10"/>
        <color rgb="FFFF0000"/>
        <rFont val="Verdana"/>
        <family val="2"/>
      </rPr>
      <t>FERIADO</t>
    </r>
    <r>
      <rPr>
        <sz val="10"/>
        <rFont val="Verdana"/>
        <family val="2"/>
      </rPr>
      <t xml:space="preserve">
Tiritas de pollo salteado
con vegetales y tortilla de espinaca</t>
    </r>
  </si>
  <si>
    <r>
      <rPr>
        <b/>
        <sz val="10"/>
        <color rgb="FFFF0000"/>
        <rFont val="Verdana"/>
        <family val="2"/>
      </rPr>
      <t>FERIADO</t>
    </r>
    <r>
      <rPr>
        <sz val="10"/>
        <rFont val="Verdana"/>
        <family val="2"/>
      </rPr>
      <t xml:space="preserve">
Chop suey de cerdo
con  arroz blanco</t>
    </r>
  </si>
  <si>
    <r>
      <rPr>
        <b/>
        <sz val="10"/>
        <color rgb="FFFF0000"/>
        <rFont val="Verdana"/>
        <family val="2"/>
      </rPr>
      <t xml:space="preserve">FERIADO
</t>
    </r>
    <r>
      <rPr>
        <sz val="10"/>
        <rFont val="Verdana"/>
        <family val="2"/>
      </rPr>
      <t>Milanesa de ternera
con papas perejiladas</t>
    </r>
  </si>
  <si>
    <t>Medallones de pescado
con arroz amarillo</t>
  </si>
  <si>
    <t>Pollo al horno
con ensalada tomate, zanahoria cocida y remolacha</t>
  </si>
  <si>
    <t>Pasta rellena
(ravioles, torteletis, capeletis)
con salsa estofado pollo</t>
  </si>
  <si>
    <t>Guiso de carne
con vegetales, arroz y legumbres</t>
  </si>
  <si>
    <t>Tiritas de pollo a la mostaza
con ensalada chaucha papa y huevo</t>
  </si>
  <si>
    <t>Strogonof de carne con pure de papas</t>
  </si>
  <si>
    <t>Churrasquitos de cerdo
con arroz pilaw</t>
  </si>
  <si>
    <t>Milanesa de ternera
con ensalada de tomate y huevo</t>
  </si>
  <si>
    <t>Suprema de pollo
con pure papa y ensalada</t>
  </si>
  <si>
    <t>Bifes a la cacerola con arvejas y
con papas al natural</t>
  </si>
  <si>
    <t>Pollo al verdeo con pure 
calabaza y ensalada</t>
  </si>
  <si>
    <t>Carne al horno con jardinera caliente</t>
  </si>
  <si>
    <t>Carne horno
con bastoncitos de maiz y ensalada</t>
  </si>
  <si>
    <t>Cerdo a la barbacoa con arroz blanco</t>
  </si>
  <si>
    <t>Milanesa de cerdo
con ensalada de tomate y huevo</t>
  </si>
  <si>
    <t>Tarta de pollo y/o atun con 
ensalada mixta</t>
  </si>
  <si>
    <t>Menú Invierno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</si>
</sst>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.0"/>
    <numFmt numFmtId="166" formatCode="dd"/>
  </numFmts>
  <fonts count="3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8"/>
      <name val="Verdana"/>
      <family val="2"/>
    </font>
    <font>
      <b/>
      <sz val="8"/>
      <color indexed="8"/>
      <name val="Verdana"/>
      <family val="2"/>
    </font>
    <font>
      <b/>
      <sz val="10"/>
      <color indexed="8"/>
      <name val="Verdana"/>
      <family val="2"/>
    </font>
    <font>
      <sz val="10"/>
      <color rgb="FFFF0000"/>
      <name val="Verdana"/>
      <family val="2"/>
    </font>
    <font>
      <b/>
      <sz val="10"/>
      <color rgb="FFFF0000"/>
      <name val="Verdana"/>
      <family val="2"/>
    </font>
    <font>
      <sz val="10"/>
      <color indexed="10"/>
      <name val="Verdana"/>
      <family val="2"/>
    </font>
    <font>
      <b/>
      <sz val="10"/>
      <color theme="1"/>
      <name val="Verdana"/>
      <family val="2"/>
    </font>
    <font>
      <sz val="8"/>
      <color indexed="10"/>
      <name val="Verdana"/>
      <family val="2"/>
    </font>
    <font>
      <b/>
      <sz val="10"/>
      <color indexed="10"/>
      <name val="Verdana"/>
      <family val="2"/>
    </font>
    <font>
      <b/>
      <sz val="18"/>
      <name val="Verdana"/>
      <family val="2"/>
    </font>
    <font>
      <b/>
      <sz val="11"/>
      <color indexed="63"/>
      <name val="Arial"/>
      <family val="2"/>
    </font>
    <font>
      <sz val="11"/>
      <name val="Arial"/>
      <family val="2"/>
    </font>
    <font>
      <b/>
      <sz val="9"/>
      <name val="Verdana"/>
      <family val="2"/>
    </font>
    <font>
      <sz val="8"/>
      <name val="Verdana"/>
      <family val="2"/>
    </font>
    <font>
      <b/>
      <sz val="10"/>
      <color indexed="63"/>
      <name val="Arial"/>
      <family val="2"/>
    </font>
    <font>
      <sz val="7"/>
      <color indexed="8"/>
      <name val="Verdana"/>
      <family val="2"/>
    </font>
    <font>
      <b/>
      <sz val="7"/>
      <color rgb="FFFF0000"/>
      <name val="Verdana"/>
      <family val="2"/>
    </font>
    <font>
      <sz val="7"/>
      <name val="Verdana"/>
      <family val="2"/>
    </font>
    <font>
      <sz val="8"/>
      <color rgb="FFFF0000"/>
      <name val="Verdana"/>
      <family val="2"/>
    </font>
    <font>
      <sz val="7"/>
      <color rgb="FFFF0000"/>
      <name val="Verdana"/>
      <family val="2"/>
    </font>
    <font>
      <b/>
      <sz val="9"/>
      <color rgb="FFFF0000"/>
      <name val="Verdana"/>
      <family val="2"/>
    </font>
    <font>
      <b/>
      <sz val="8"/>
      <color rgb="FFFF0000"/>
      <name val="Verdana"/>
      <family val="2"/>
    </font>
    <font>
      <b/>
      <sz val="6"/>
      <color indexed="8"/>
      <name val="Verdana"/>
      <family val="2"/>
    </font>
    <font>
      <b/>
      <sz val="9"/>
      <color indexed="10"/>
      <name val="Verdana"/>
      <family val="2"/>
    </font>
    <font>
      <sz val="9"/>
      <color indexed="8"/>
      <name val="Verdana"/>
      <family val="2"/>
    </font>
    <font>
      <sz val="8"/>
      <color indexed="8"/>
      <name val="Verdana"/>
      <family val="2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color indexed="8"/>
      <name val="Verdana"/>
      <family val="2"/>
    </font>
    <font>
      <sz val="11"/>
      <color indexed="8"/>
      <name val="Arial"/>
      <family val="2"/>
    </font>
    <font>
      <sz val="11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FF"/>
        <bgColor indexed="64"/>
      </patternFill>
    </fill>
  </fills>
  <borders count="46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indexed="23"/>
      </bottom>
      <diagonal/>
    </border>
    <border>
      <left/>
      <right/>
      <top style="thin">
        <color auto="1"/>
      </top>
      <bottom style="thin">
        <color indexed="23"/>
      </bottom>
      <diagonal/>
    </border>
    <border>
      <left/>
      <right style="thin">
        <color auto="1"/>
      </right>
      <top style="thin">
        <color auto="1"/>
      </top>
      <bottom style="thin">
        <color indexed="23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23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theme="0" tint="-0.14996795556505021"/>
      </bottom>
      <diagonal/>
    </border>
    <border>
      <left style="thin">
        <color auto="1"/>
      </left>
      <right/>
      <top style="thin">
        <color theme="0" tint="-0.1499679555650502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23"/>
      </top>
      <bottom/>
      <diagonal/>
    </border>
    <border>
      <left style="thin">
        <color auto="1"/>
      </left>
      <right style="thin">
        <color auto="1"/>
      </right>
      <top/>
      <bottom style="thin">
        <color indexed="2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23"/>
      </bottom>
      <diagonal/>
    </border>
    <border>
      <left/>
      <right/>
      <top style="medium">
        <color indexed="64"/>
      </top>
      <bottom style="thin">
        <color indexed="23"/>
      </bottom>
      <diagonal/>
    </border>
    <border>
      <left/>
      <right style="medium">
        <color indexed="64"/>
      </right>
      <top style="medium">
        <color indexed="64"/>
      </top>
      <bottom style="thin">
        <color indexed="23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23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57">
    <xf numFmtId="0" fontId="0" fillId="0" borderId="0"/>
    <xf numFmtId="0" fontId="1" fillId="0" borderId="0"/>
    <xf numFmtId="0" fontId="1" fillId="0" borderId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</cellStyleXfs>
  <cellXfs count="212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1" fillId="0" borderId="0" xfId="1"/>
    <xf numFmtId="0" fontId="3" fillId="4" borderId="0" xfId="1" applyFont="1" applyFill="1" applyAlignment="1">
      <alignment horizontal="center" vertical="center"/>
    </xf>
    <xf numFmtId="0" fontId="4" fillId="0" borderId="1" xfId="1" applyFont="1" applyBorder="1" applyAlignment="1">
      <alignment horizontal="center" vertical="center" wrapText="1"/>
    </xf>
    <xf numFmtId="0" fontId="5" fillId="0" borderId="1" xfId="1" applyFont="1" applyBorder="1" applyAlignment="1">
      <alignment horizontal="center" vertical="center" wrapText="1"/>
    </xf>
    <xf numFmtId="0" fontId="4" fillId="5" borderId="1" xfId="1" applyFont="1" applyFill="1" applyBorder="1" applyAlignment="1">
      <alignment horizontal="left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4" fillId="5" borderId="1" xfId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left" vertical="center" wrapText="1"/>
    </xf>
    <xf numFmtId="0" fontId="2" fillId="0" borderId="1" xfId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65" fontId="4" fillId="0" borderId="1" xfId="1" applyNumberFormat="1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1" fillId="0" borderId="0" xfId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16" fontId="14" fillId="2" borderId="6" xfId="1" applyNumberFormat="1" applyFont="1" applyFill="1" applyBorder="1" applyAlignment="1">
      <alignment horizontal="center" vertical="center" wrapText="1"/>
    </xf>
    <xf numFmtId="16" fontId="2" fillId="2" borderId="7" xfId="1" applyNumberFormat="1" applyFont="1" applyFill="1" applyBorder="1" applyAlignment="1">
      <alignment horizontal="center" vertical="center"/>
    </xf>
    <xf numFmtId="16" fontId="2" fillId="2" borderId="8" xfId="1" applyNumberFormat="1" applyFont="1" applyFill="1" applyBorder="1" applyAlignment="1">
      <alignment horizontal="center" vertical="center"/>
    </xf>
    <xf numFmtId="16" fontId="2" fillId="2" borderId="9" xfId="1" applyNumberFormat="1" applyFont="1" applyFill="1" applyBorder="1" applyAlignment="1">
      <alignment horizontal="center" vertical="center"/>
    </xf>
    <xf numFmtId="0" fontId="15" fillId="0" borderId="0" xfId="1" applyFont="1"/>
    <xf numFmtId="49" fontId="3" fillId="7" borderId="11" xfId="1" applyNumberFormat="1" applyFont="1" applyFill="1" applyBorder="1" applyAlignment="1">
      <alignment horizontal="center" vertical="center"/>
    </xf>
    <xf numFmtId="0" fontId="4" fillId="8" borderId="11" xfId="2" applyFont="1" applyFill="1" applyBorder="1" applyAlignment="1">
      <alignment horizontal="center" vertical="center" wrapText="1"/>
    </xf>
    <xf numFmtId="0" fontId="3" fillId="8" borderId="11" xfId="2" applyFont="1" applyFill="1" applyBorder="1" applyAlignment="1">
      <alignment horizontal="center" vertical="center" wrapText="1"/>
    </xf>
    <xf numFmtId="0" fontId="4" fillId="0" borderId="11" xfId="1" applyFont="1" applyBorder="1" applyAlignment="1">
      <alignment horizontal="center" vertical="center" wrapText="1"/>
    </xf>
    <xf numFmtId="0" fontId="17" fillId="2" borderId="12" xfId="1" applyFont="1" applyFill="1" applyBorder="1" applyAlignment="1">
      <alignment horizontal="center" vertical="center" wrapText="1"/>
    </xf>
    <xf numFmtId="1" fontId="3" fillId="7" borderId="11" xfId="1" applyNumberFormat="1" applyFont="1" applyFill="1" applyBorder="1" applyAlignment="1">
      <alignment horizontal="center" vertical="center"/>
    </xf>
    <xf numFmtId="0" fontId="3" fillId="0" borderId="11" xfId="2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/>
    </xf>
    <xf numFmtId="0" fontId="3" fillId="8" borderId="11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164" fontId="4" fillId="0" borderId="10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left" vertical="center"/>
    </xf>
    <xf numFmtId="0" fontId="19" fillId="3" borderId="15" xfId="0" applyFont="1" applyFill="1" applyBorder="1" applyAlignment="1">
      <alignment horizontal="center" vertical="center"/>
    </xf>
    <xf numFmtId="0" fontId="6" fillId="3" borderId="15" xfId="0" applyFont="1" applyFill="1" applyBorder="1" applyAlignment="1">
      <alignment vertical="center" wrapText="1"/>
    </xf>
    <xf numFmtId="0" fontId="6" fillId="0" borderId="11" xfId="0" applyFont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164" fontId="4" fillId="0" borderId="15" xfId="0" applyNumberFormat="1" applyFont="1" applyBorder="1" applyAlignment="1">
      <alignment horizontal="center" vertical="center"/>
    </xf>
    <xf numFmtId="1" fontId="4" fillId="0" borderId="15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/>
    </xf>
    <xf numFmtId="1" fontId="4" fillId="0" borderId="10" xfId="0" applyNumberFormat="1" applyFont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1" fillId="3" borderId="15" xfId="0" applyFont="1" applyFill="1" applyBorder="1" applyAlignment="1">
      <alignment horizontal="center" vertical="center"/>
    </xf>
    <xf numFmtId="0" fontId="22" fillId="3" borderId="15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center" vertical="center"/>
    </xf>
    <xf numFmtId="0" fontId="4" fillId="4" borderId="12" xfId="0" applyFont="1" applyFill="1" applyBorder="1" applyAlignment="1">
      <alignment horizontal="left" vertical="center"/>
    </xf>
    <xf numFmtId="0" fontId="4" fillId="4" borderId="17" xfId="0" applyFont="1" applyFill="1" applyBorder="1" applyAlignment="1">
      <alignment horizontal="left" vertical="center"/>
    </xf>
    <xf numFmtId="0" fontId="4" fillId="0" borderId="20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left" vertical="center" wrapText="1"/>
    </xf>
    <xf numFmtId="0" fontId="4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4" fillId="4" borderId="12" xfId="0" applyFont="1" applyFill="1" applyBorder="1" applyAlignment="1">
      <alignment vertical="center"/>
    </xf>
    <xf numFmtId="0" fontId="4" fillId="4" borderId="17" xfId="0" applyFont="1" applyFill="1" applyBorder="1" applyAlignment="1">
      <alignment vertical="center"/>
    </xf>
    <xf numFmtId="0" fontId="4" fillId="0" borderId="17" xfId="0" applyFont="1" applyBorder="1" applyAlignment="1">
      <alignment vertical="center"/>
    </xf>
    <xf numFmtId="0" fontId="4" fillId="0" borderId="17" xfId="0" applyFont="1" applyBorder="1" applyAlignment="1">
      <alignment horizontal="left" vertical="center"/>
    </xf>
    <xf numFmtId="0" fontId="4" fillId="4" borderId="20" xfId="0" applyFont="1" applyFill="1" applyBorder="1" applyAlignment="1">
      <alignment horizontal="left" vertical="center"/>
    </xf>
    <xf numFmtId="0" fontId="6" fillId="0" borderId="10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4" borderId="19" xfId="0" applyFont="1" applyFill="1" applyBorder="1" applyAlignment="1">
      <alignment horizontal="left" vertical="center"/>
    </xf>
    <xf numFmtId="0" fontId="6" fillId="4" borderId="17" xfId="0" applyFont="1" applyFill="1" applyBorder="1" applyAlignment="1">
      <alignment vertical="center"/>
    </xf>
    <xf numFmtId="0" fontId="4" fillId="0" borderId="14" xfId="0" applyFont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/>
    </xf>
    <xf numFmtId="0" fontId="23" fillId="3" borderId="15" xfId="0" applyFont="1" applyFill="1" applyBorder="1" applyAlignment="1">
      <alignment horizontal="center" vertical="center" wrapText="1"/>
    </xf>
    <xf numFmtId="0" fontId="6" fillId="7" borderId="14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/>
    </xf>
    <xf numFmtId="0" fontId="4" fillId="0" borderId="11" xfId="0" applyFont="1" applyBorder="1"/>
    <xf numFmtId="0" fontId="4" fillId="0" borderId="11" xfId="0" applyFont="1" applyBorder="1" applyAlignment="1">
      <alignment horizontal="center" vertical="center"/>
    </xf>
    <xf numFmtId="0" fontId="4" fillId="0" borderId="18" xfId="0" applyFont="1" applyBorder="1" applyAlignment="1">
      <alignment vertical="center"/>
    </xf>
    <xf numFmtId="0" fontId="3" fillId="0" borderId="12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3" fillId="0" borderId="20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164" fontId="4" fillId="0" borderId="20" xfId="0" applyNumberFormat="1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3" fillId="0" borderId="10" xfId="0" applyFont="1" applyBorder="1" applyAlignment="1">
      <alignment horizontal="center" vertical="center" wrapText="1"/>
    </xf>
    <xf numFmtId="164" fontId="3" fillId="0" borderId="1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/>
    </xf>
    <xf numFmtId="0" fontId="24" fillId="3" borderId="15" xfId="0" applyFont="1" applyFill="1" applyBorder="1" applyAlignment="1">
      <alignment horizontal="center" vertical="center" wrapText="1"/>
    </xf>
    <xf numFmtId="0" fontId="25" fillId="3" borderId="15" xfId="0" applyFont="1" applyFill="1" applyBorder="1" applyAlignment="1">
      <alignment horizontal="center" vertical="center"/>
    </xf>
    <xf numFmtId="166" fontId="6" fillId="0" borderId="15" xfId="0" applyNumberFormat="1" applyFont="1" applyBorder="1" applyAlignment="1">
      <alignment horizontal="center" vertical="center" wrapText="1"/>
    </xf>
    <xf numFmtId="0" fontId="6" fillId="3" borderId="10" xfId="0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26" fillId="0" borderId="5" xfId="0" applyFont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/>
    </xf>
    <xf numFmtId="2" fontId="4" fillId="0" borderId="10" xfId="0" applyNumberFormat="1" applyFont="1" applyBorder="1" applyAlignment="1">
      <alignment horizontal="center" vertical="center"/>
    </xf>
    <xf numFmtId="2" fontId="25" fillId="3" borderId="15" xfId="0" applyNumberFormat="1" applyFont="1" applyFill="1" applyBorder="1" applyAlignment="1">
      <alignment horizontal="center" vertical="center"/>
    </xf>
    <xf numFmtId="2" fontId="19" fillId="3" borderId="15" xfId="0" applyNumberFormat="1" applyFont="1" applyFill="1" applyBorder="1" applyAlignment="1">
      <alignment horizontal="center" vertical="center"/>
    </xf>
    <xf numFmtId="2" fontId="4" fillId="0" borderId="15" xfId="0" applyNumberFormat="1" applyFont="1" applyBorder="1" applyAlignment="1">
      <alignment horizontal="center" vertical="center"/>
    </xf>
    <xf numFmtId="2" fontId="24" fillId="3" borderId="15" xfId="0" applyNumberFormat="1" applyFont="1" applyFill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 vertical="center" wrapText="1"/>
    </xf>
    <xf numFmtId="2" fontId="4" fillId="0" borderId="14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/>
    </xf>
    <xf numFmtId="2" fontId="6" fillId="0" borderId="20" xfId="0" applyNumberFormat="1" applyFont="1" applyBorder="1" applyAlignment="1">
      <alignment horizontal="center" vertical="center" wrapText="1"/>
    </xf>
    <xf numFmtId="2" fontId="3" fillId="0" borderId="20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horizontal="center" vertical="center"/>
    </xf>
    <xf numFmtId="2" fontId="4" fillId="0" borderId="11" xfId="0" applyNumberFormat="1" applyFont="1" applyBorder="1" applyAlignment="1">
      <alignment vertical="center"/>
    </xf>
    <xf numFmtId="2" fontId="6" fillId="0" borderId="14" xfId="0" applyNumberFormat="1" applyFont="1" applyBorder="1" applyAlignment="1">
      <alignment horizontal="center" vertical="center" wrapText="1"/>
    </xf>
    <xf numFmtId="2" fontId="6" fillId="0" borderId="10" xfId="0" applyNumberFormat="1" applyFont="1" applyBorder="1" applyAlignment="1">
      <alignment horizontal="center" vertical="center"/>
    </xf>
    <xf numFmtId="2" fontId="4" fillId="0" borderId="20" xfId="0" applyNumberFormat="1" applyFont="1" applyBorder="1" applyAlignment="1">
      <alignment horizontal="center" vertical="center" wrapText="1"/>
    </xf>
    <xf numFmtId="2" fontId="6" fillId="0" borderId="11" xfId="0" applyNumberFormat="1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2" fontId="28" fillId="5" borderId="1" xfId="1" applyNumberFormat="1" applyFont="1" applyFill="1" applyBorder="1" applyAlignment="1">
      <alignment horizontal="center" vertical="center" wrapText="1"/>
    </xf>
    <xf numFmtId="2" fontId="4" fillId="5" borderId="1" xfId="1" applyNumberFormat="1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2" fontId="29" fillId="5" borderId="1" xfId="1" applyNumberFormat="1" applyFont="1" applyFill="1" applyBorder="1" applyAlignment="1">
      <alignment horizontal="center" vertical="center" wrapText="1"/>
    </xf>
    <xf numFmtId="0" fontId="3" fillId="7" borderId="11" xfId="1" applyFont="1" applyFill="1" applyBorder="1" applyAlignment="1">
      <alignment horizontal="center" vertical="center"/>
    </xf>
    <xf numFmtId="166" fontId="6" fillId="0" borderId="10" xfId="0" applyNumberFormat="1" applyFont="1" applyBorder="1" applyAlignment="1">
      <alignment horizontal="center" vertical="center" wrapText="1"/>
    </xf>
    <xf numFmtId="0" fontId="4" fillId="0" borderId="21" xfId="0" applyFont="1" applyBorder="1" applyAlignment="1">
      <alignment horizontal="left" vertical="center"/>
    </xf>
    <xf numFmtId="1" fontId="4" fillId="0" borderId="22" xfId="0" applyNumberFormat="1" applyFont="1" applyBorder="1" applyAlignment="1">
      <alignment horizontal="center" vertical="center"/>
    </xf>
    <xf numFmtId="1" fontId="4" fillId="0" borderId="20" xfId="0" applyNumberFormat="1" applyFont="1" applyBorder="1" applyAlignment="1">
      <alignment horizontal="center" vertical="center"/>
    </xf>
    <xf numFmtId="0" fontId="4" fillId="0" borderId="23" xfId="0" applyFont="1" applyBorder="1" applyAlignment="1">
      <alignment horizontal="left" vertical="center"/>
    </xf>
    <xf numFmtId="1" fontId="4" fillId="0" borderId="19" xfId="0" applyNumberFormat="1" applyFont="1" applyBorder="1" applyAlignment="1">
      <alignment horizontal="center" vertical="center"/>
    </xf>
    <xf numFmtId="0" fontId="6" fillId="3" borderId="18" xfId="0" applyFont="1" applyFill="1" applyBorder="1" applyAlignment="1">
      <alignment horizontal="left" vertical="center"/>
    </xf>
    <xf numFmtId="1" fontId="6" fillId="3" borderId="1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164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3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4" fillId="0" borderId="22" xfId="0" applyFont="1" applyBorder="1" applyAlignment="1">
      <alignment horizontal="center" vertical="center"/>
    </xf>
    <xf numFmtId="0" fontId="4" fillId="0" borderId="20" xfId="0" applyFont="1" applyBorder="1" applyAlignment="1">
      <alignment horizontal="left" vertical="center"/>
    </xf>
    <xf numFmtId="0" fontId="4" fillId="0" borderId="19" xfId="0" applyFont="1" applyBorder="1" applyAlignment="1">
      <alignment horizontal="left" vertical="center"/>
    </xf>
    <xf numFmtId="0" fontId="6" fillId="3" borderId="11" xfId="0" applyFont="1" applyFill="1" applyBorder="1" applyAlignment="1">
      <alignment horizontal="center" vertical="center"/>
    </xf>
    <xf numFmtId="49" fontId="3" fillId="7" borderId="14" xfId="1" applyNumberFormat="1" applyFont="1" applyFill="1" applyBorder="1" applyAlignment="1">
      <alignment horizontal="center" vertical="center"/>
    </xf>
    <xf numFmtId="49" fontId="3" fillId="7" borderId="10" xfId="1" applyNumberFormat="1" applyFont="1" applyFill="1" applyBorder="1" applyAlignment="1">
      <alignment horizontal="center" vertical="center"/>
    </xf>
    <xf numFmtId="1" fontId="3" fillId="7" borderId="26" xfId="1" applyNumberFormat="1" applyFont="1" applyFill="1" applyBorder="1" applyAlignment="1">
      <alignment horizontal="center" vertical="center"/>
    </xf>
    <xf numFmtId="49" fontId="3" fillId="7" borderId="27" xfId="1" applyNumberFormat="1" applyFont="1" applyFill="1" applyBorder="1" applyAlignment="1">
      <alignment horizontal="center" vertical="center"/>
    </xf>
    <xf numFmtId="16" fontId="2" fillId="2" borderId="28" xfId="1" applyNumberFormat="1" applyFont="1" applyFill="1" applyBorder="1" applyAlignment="1">
      <alignment horizontal="center" vertical="center"/>
    </xf>
    <xf numFmtId="16" fontId="2" fillId="2" borderId="29" xfId="1" applyNumberFormat="1" applyFont="1" applyFill="1" applyBorder="1" applyAlignment="1">
      <alignment horizontal="center" vertical="center"/>
    </xf>
    <xf numFmtId="16" fontId="2" fillId="2" borderId="30" xfId="1" applyNumberFormat="1" applyFont="1" applyFill="1" applyBorder="1" applyAlignment="1">
      <alignment horizontal="center" vertical="center"/>
    </xf>
    <xf numFmtId="49" fontId="3" fillId="7" borderId="31" xfId="1" applyNumberFormat="1" applyFont="1" applyFill="1" applyBorder="1" applyAlignment="1">
      <alignment horizontal="center" vertical="center"/>
    </xf>
    <xf numFmtId="49" fontId="3" fillId="7" borderId="32" xfId="1" applyNumberFormat="1" applyFont="1" applyFill="1" applyBorder="1" applyAlignment="1">
      <alignment horizontal="center" vertical="center"/>
    </xf>
    <xf numFmtId="16" fontId="14" fillId="2" borderId="33" xfId="1" applyNumberFormat="1" applyFont="1" applyFill="1" applyBorder="1" applyAlignment="1">
      <alignment horizontal="center" vertical="center" wrapText="1"/>
    </xf>
    <xf numFmtId="16" fontId="18" fillId="2" borderId="34" xfId="1" applyNumberFormat="1" applyFont="1" applyFill="1" applyBorder="1" applyAlignment="1">
      <alignment horizontal="center" vertical="center" wrapText="1"/>
    </xf>
    <xf numFmtId="0" fontId="16" fillId="2" borderId="34" xfId="1" applyFont="1" applyFill="1" applyBorder="1" applyAlignment="1">
      <alignment vertical="center" wrapText="1"/>
    </xf>
    <xf numFmtId="0" fontId="16" fillId="2" borderId="35" xfId="1" applyFont="1" applyFill="1" applyBorder="1" applyAlignment="1">
      <alignment vertical="center" wrapText="1"/>
    </xf>
    <xf numFmtId="0" fontId="16" fillId="2" borderId="36" xfId="1" applyFont="1" applyFill="1" applyBorder="1" applyAlignment="1">
      <alignment vertical="center" wrapText="1"/>
    </xf>
    <xf numFmtId="0" fontId="15" fillId="8" borderId="38" xfId="0" applyFont="1" applyFill="1" applyBorder="1" applyAlignment="1">
      <alignment horizontal="center" vertical="center" wrapText="1"/>
    </xf>
    <xf numFmtId="0" fontId="32" fillId="0" borderId="39" xfId="1" applyFont="1" applyBorder="1" applyAlignment="1">
      <alignment horizontal="center" vertical="center" wrapText="1"/>
    </xf>
    <xf numFmtId="0" fontId="32" fillId="0" borderId="40" xfId="1" applyFont="1" applyBorder="1" applyAlignment="1">
      <alignment horizontal="center" vertical="center" wrapText="1"/>
    </xf>
    <xf numFmtId="0" fontId="15" fillId="0" borderId="38" xfId="2" applyFont="1" applyBorder="1" applyAlignment="1">
      <alignment horizontal="center" vertical="center" wrapText="1"/>
    </xf>
    <xf numFmtId="0" fontId="15" fillId="8" borderId="38" xfId="2" applyFont="1" applyFill="1" applyBorder="1" applyAlignment="1">
      <alignment horizontal="center" vertical="center" wrapText="1"/>
    </xf>
    <xf numFmtId="0" fontId="15" fillId="8" borderId="41" xfId="0" applyFont="1" applyFill="1" applyBorder="1" applyAlignment="1">
      <alignment horizontal="center" vertical="center" wrapText="1"/>
    </xf>
    <xf numFmtId="0" fontId="32" fillId="0" borderId="42" xfId="1" applyFont="1" applyBorder="1" applyAlignment="1">
      <alignment horizontal="center" vertical="center" wrapText="1"/>
    </xf>
    <xf numFmtId="0" fontId="32" fillId="0" borderId="43" xfId="1" applyFont="1" applyBorder="1" applyAlignment="1">
      <alignment horizontal="center" vertical="center" wrapText="1"/>
    </xf>
    <xf numFmtId="0" fontId="15" fillId="8" borderId="41" xfId="2" applyFont="1" applyFill="1" applyBorder="1" applyAlignment="1">
      <alignment horizontal="center" vertical="center" wrapText="1"/>
    </xf>
    <xf numFmtId="0" fontId="15" fillId="0" borderId="38" xfId="0" applyFont="1" applyBorder="1" applyAlignment="1">
      <alignment horizontal="center" vertical="center" wrapText="1"/>
    </xf>
    <xf numFmtId="0" fontId="33" fillId="8" borderId="41" xfId="2" applyFont="1" applyFill="1" applyBorder="1" applyAlignment="1">
      <alignment horizontal="center" vertical="center" wrapText="1"/>
    </xf>
    <xf numFmtId="0" fontId="34" fillId="9" borderId="37" xfId="0" applyFont="1" applyFill="1" applyBorder="1" applyAlignment="1">
      <alignment horizontal="center" vertical="center" wrapText="1"/>
    </xf>
    <xf numFmtId="49" fontId="3" fillId="7" borderId="26" xfId="1" applyNumberFormat="1" applyFont="1" applyFill="1" applyBorder="1" applyAlignment="1">
      <alignment horizontal="center" vertical="center"/>
    </xf>
    <xf numFmtId="0" fontId="15" fillId="0" borderId="44" xfId="2" applyFont="1" applyBorder="1" applyAlignment="1">
      <alignment horizontal="center" vertical="center" wrapText="1"/>
    </xf>
    <xf numFmtId="0" fontId="32" fillId="0" borderId="45" xfId="1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3" fillId="0" borderId="0" xfId="1" applyFont="1" applyAlignment="1">
      <alignment horizontal="left" vertical="center"/>
    </xf>
    <xf numFmtId="49" fontId="13" fillId="0" borderId="5" xfId="1" applyNumberFormat="1" applyFont="1" applyBorder="1" applyAlignment="1">
      <alignment horizontal="center" vertical="center" wrapText="1"/>
    </xf>
    <xf numFmtId="0" fontId="16" fillId="2" borderId="12" xfId="1" applyFont="1" applyFill="1" applyBorder="1" applyAlignment="1">
      <alignment horizontal="center" vertical="center" wrapText="1"/>
    </xf>
    <xf numFmtId="0" fontId="16" fillId="2" borderId="13" xfId="1" applyFont="1" applyFill="1" applyBorder="1" applyAlignment="1">
      <alignment horizontal="center" vertical="center" wrapText="1"/>
    </xf>
    <xf numFmtId="0" fontId="16" fillId="2" borderId="24" xfId="1" applyFont="1" applyFill="1" applyBorder="1" applyAlignment="1">
      <alignment horizontal="center" vertical="center" wrapText="1"/>
    </xf>
    <xf numFmtId="0" fontId="16" fillId="2" borderId="25" xfId="1" applyFont="1" applyFill="1" applyBorder="1" applyAlignment="1">
      <alignment horizontal="center" vertical="center" wrapText="1"/>
    </xf>
    <xf numFmtId="0" fontId="16" fillId="2" borderId="10" xfId="1" applyFont="1" applyFill="1" applyBorder="1" applyAlignment="1">
      <alignment horizontal="center" vertical="center" wrapText="1"/>
    </xf>
    <xf numFmtId="49" fontId="13" fillId="0" borderId="0" xfId="1" applyNumberFormat="1" applyFont="1" applyAlignment="1">
      <alignment horizontal="center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3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3" fillId="4" borderId="2" xfId="1" applyFont="1" applyFill="1" applyBorder="1" applyAlignment="1">
      <alignment horizontal="center" vertical="center" wrapText="1"/>
    </xf>
    <xf numFmtId="0" fontId="3" fillId="4" borderId="3" xfId="1" applyFont="1" applyFill="1" applyBorder="1" applyAlignment="1">
      <alignment horizontal="center" vertical="center" wrapText="1"/>
    </xf>
    <xf numFmtId="0" fontId="3" fillId="4" borderId="4" xfId="1" applyFont="1" applyFill="1" applyBorder="1" applyAlignment="1">
      <alignment horizontal="center" vertical="center" wrapText="1"/>
    </xf>
    <xf numFmtId="0" fontId="4" fillId="4" borderId="2" xfId="1" applyFont="1" applyFill="1" applyBorder="1" applyAlignment="1">
      <alignment horizontal="center" vertical="center" wrapText="1"/>
    </xf>
    <xf numFmtId="0" fontId="4" fillId="4" borderId="3" xfId="1" applyFont="1" applyFill="1" applyBorder="1" applyAlignment="1">
      <alignment horizontal="center" vertical="center" wrapText="1"/>
    </xf>
    <xf numFmtId="0" fontId="4" fillId="4" borderId="4" xfId="1" applyFont="1" applyFill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49" fontId="2" fillId="3" borderId="1" xfId="1" applyNumberFormat="1" applyFont="1" applyFill="1" applyBorder="1" applyAlignment="1">
      <alignment horizontal="center" vertical="center"/>
    </xf>
    <xf numFmtId="49" fontId="2" fillId="3" borderId="2" xfId="1" applyNumberFormat="1" applyFont="1" applyFill="1" applyBorder="1" applyAlignment="1">
      <alignment horizontal="center" vertical="center"/>
    </xf>
    <xf numFmtId="49" fontId="2" fillId="3" borderId="3" xfId="1" applyNumberFormat="1" applyFont="1" applyFill="1" applyBorder="1" applyAlignment="1">
      <alignment horizontal="center" vertical="center"/>
    </xf>
    <xf numFmtId="49" fontId="2" fillId="3" borderId="4" xfId="1" applyNumberFormat="1" applyFont="1" applyFill="1" applyBorder="1" applyAlignment="1">
      <alignment horizontal="center" vertical="center"/>
    </xf>
    <xf numFmtId="0" fontId="3" fillId="4" borderId="1" xfId="1" applyFont="1" applyFill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3" fillId="6" borderId="2" xfId="1" applyFont="1" applyFill="1" applyBorder="1" applyAlignment="1">
      <alignment horizontal="center" vertical="center" wrapText="1"/>
    </xf>
    <xf numFmtId="0" fontId="3" fillId="6" borderId="3" xfId="1" applyFont="1" applyFill="1" applyBorder="1" applyAlignment="1">
      <alignment horizontal="center" vertical="center" wrapText="1"/>
    </xf>
    <xf numFmtId="0" fontId="3" fillId="6" borderId="4" xfId="1" applyFont="1" applyFill="1" applyBorder="1" applyAlignment="1">
      <alignment horizontal="center" vertical="center" wrapText="1"/>
    </xf>
  </cellXfs>
  <cellStyles count="57">
    <cellStyle name="Hipervínculo" xfId="3" builtinId="8" hidden="1"/>
    <cellStyle name="Hipervínculo" xfId="5" builtinId="8" hidden="1"/>
    <cellStyle name="Hipervínculo" xfId="7" builtinId="8" hidden="1"/>
    <cellStyle name="Hipervínculo" xfId="9" builtinId="8" hidden="1"/>
    <cellStyle name="Hipervínculo" xfId="11" builtinId="8" hidden="1"/>
    <cellStyle name="Hipervínculo" xfId="13" builtinId="8" hidden="1"/>
    <cellStyle name="Hipervínculo" xfId="15" builtinId="8" hidden="1"/>
    <cellStyle name="Hipervínculo" xfId="17" builtinId="8" hidden="1"/>
    <cellStyle name="Hipervínculo" xfId="19" builtinId="8" hidden="1"/>
    <cellStyle name="Hipervínculo" xfId="21" builtinId="8" hidden="1"/>
    <cellStyle name="Hipervínculo" xfId="23" builtinId="8" hidden="1"/>
    <cellStyle name="Hipervínculo" xfId="25" builtinId="8" hidden="1"/>
    <cellStyle name="Hipervínculo" xfId="27" builtinId="8" hidden="1"/>
    <cellStyle name="Hipervínculo" xfId="29" builtinId="8" hidden="1"/>
    <cellStyle name="Hipervínculo" xfId="31" builtinId="8" hidden="1"/>
    <cellStyle name="Hipervínculo" xfId="33" builtinId="8" hidden="1"/>
    <cellStyle name="Hipervínculo" xfId="35" builtinId="8" hidden="1"/>
    <cellStyle name="Hipervínculo" xfId="37" builtinId="8" hidden="1"/>
    <cellStyle name="Hipervínculo" xfId="39" builtinId="8" hidden="1"/>
    <cellStyle name="Hipervínculo" xfId="41" builtinId="8" hidden="1"/>
    <cellStyle name="Hipervínculo" xfId="43" builtinId="8" hidden="1"/>
    <cellStyle name="Hipervínculo" xfId="45" builtinId="8" hidden="1"/>
    <cellStyle name="Hipervínculo" xfId="47" builtinId="8" hidden="1"/>
    <cellStyle name="Hipervínculo" xfId="49" builtinId="8" hidden="1"/>
    <cellStyle name="Hipervínculo" xfId="51" builtinId="8" hidden="1"/>
    <cellStyle name="Hipervínculo" xfId="53" builtinId="8" hidden="1"/>
    <cellStyle name="Hipervínculo" xfId="55" builtinId="8" hidden="1"/>
    <cellStyle name="Hipervínculo visitado" xfId="4" builtinId="9" hidden="1"/>
    <cellStyle name="Hipervínculo visitado" xfId="6" builtinId="9" hidden="1"/>
    <cellStyle name="Hipervínculo visitado" xfId="8" builtinId="9" hidden="1"/>
    <cellStyle name="Hipervínculo visitado" xfId="10" builtinId="9" hidden="1"/>
    <cellStyle name="Hipervínculo visitado" xfId="12" builtinId="9" hidden="1"/>
    <cellStyle name="Hipervínculo visitado" xfId="14" builtinId="9" hidden="1"/>
    <cellStyle name="Hipervínculo visitado" xfId="16" builtinId="9" hidden="1"/>
    <cellStyle name="Hipervínculo visitado" xfId="18" builtinId="9" hidden="1"/>
    <cellStyle name="Hipervínculo visitado" xfId="20" builtinId="9" hidden="1"/>
    <cellStyle name="Hipervínculo visitado" xfId="22" builtinId="9" hidden="1"/>
    <cellStyle name="Hipervínculo visitado" xfId="24" builtinId="9" hidden="1"/>
    <cellStyle name="Hipervínculo visitado" xfId="26" builtinId="9" hidden="1"/>
    <cellStyle name="Hipervínculo visitado" xfId="28" builtinId="9" hidden="1"/>
    <cellStyle name="Hipervínculo visitado" xfId="30" builtinId="9" hidden="1"/>
    <cellStyle name="Hipervínculo visitado" xfId="32" builtinId="9" hidden="1"/>
    <cellStyle name="Hipervínculo visitado" xfId="34" builtinId="9" hidden="1"/>
    <cellStyle name="Hipervínculo visitado" xfId="36" builtinId="9" hidden="1"/>
    <cellStyle name="Hipervínculo visitado" xfId="38" builtinId="9" hidden="1"/>
    <cellStyle name="Hipervínculo visitado" xfId="40" builtinId="9" hidden="1"/>
    <cellStyle name="Hipervínculo visitado" xfId="42" builtinId="9" hidden="1"/>
    <cellStyle name="Hipervínculo visitado" xfId="44" builtinId="9" hidden="1"/>
    <cellStyle name="Hipervínculo visitado" xfId="46" builtinId="9" hidden="1"/>
    <cellStyle name="Hipervínculo visitado" xfId="48" builtinId="9" hidden="1"/>
    <cellStyle name="Hipervínculo visitado" xfId="50" builtinId="9" hidden="1"/>
    <cellStyle name="Hipervínculo visitado" xfId="52" builtinId="9" hidden="1"/>
    <cellStyle name="Hipervínculo visitado" xfId="54" builtinId="9" hidden="1"/>
    <cellStyle name="Hipervínculo visitado" xfId="56" builtinId="9" hidden="1"/>
    <cellStyle name="Normal" xfId="0" builtinId="0"/>
    <cellStyle name="Normal 2" xfId="2" xr:uid="{00000000-0005-0000-0000-000037000000}"/>
    <cellStyle name="Normal 3" xfId="1" xr:uid="{00000000-0005-0000-0000-000038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1619250</xdr:colOff>
      <xdr:row>0</xdr:row>
      <xdr:rowOff>133350</xdr:rowOff>
    </xdr:from>
    <xdr:to>
      <xdr:col>7</xdr:col>
      <xdr:colOff>1068160</xdr:colOff>
      <xdr:row>0</xdr:row>
      <xdr:rowOff>819150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87100" y="133350"/>
          <a:ext cx="13620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1619250</xdr:colOff>
      <xdr:row>0</xdr:row>
      <xdr:rowOff>133350</xdr:rowOff>
    </xdr:from>
    <xdr:to>
      <xdr:col>7</xdr:col>
      <xdr:colOff>1068160</xdr:colOff>
      <xdr:row>0</xdr:row>
      <xdr:rowOff>819150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915775" y="133350"/>
          <a:ext cx="136343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1348740</xdr:colOff>
      <xdr:row>0</xdr:row>
      <xdr:rowOff>45721</xdr:rowOff>
    </xdr:from>
    <xdr:to>
      <xdr:col>5</xdr:col>
      <xdr:colOff>1371599</xdr:colOff>
      <xdr:row>0</xdr:row>
      <xdr:rowOff>807294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DF910B21-E0F4-4373-AEF6-3448565FBB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97140" y="45721"/>
          <a:ext cx="1821179" cy="7615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280"/>
  <sheetViews>
    <sheetView showGridLines="0" zoomScale="65" zoomScaleNormal="65" zoomScalePageLayoutView="65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L21" sqref="L21"/>
    </sheetView>
  </sheetViews>
  <sheetFormatPr baseColWidth="10" defaultColWidth="12.6640625" defaultRowHeight="12.6" x14ac:dyDescent="0.2"/>
  <cols>
    <col min="1" max="1" width="4.109375" style="36" customWidth="1"/>
    <col min="2" max="2" width="18.33203125" style="36" customWidth="1"/>
    <col min="3" max="3" width="5.88671875" style="36" customWidth="1"/>
    <col min="4" max="21" width="5.109375" style="35" customWidth="1" collapsed="1"/>
    <col min="22" max="16384" width="12.6640625" style="35"/>
  </cols>
  <sheetData>
    <row r="1" spans="1:21" ht="22.5" customHeight="1" x14ac:dyDescent="0.3">
      <c r="A1" s="99"/>
      <c r="B1" s="98"/>
      <c r="C1" s="98"/>
      <c r="D1" s="182" t="s">
        <v>477</v>
      </c>
      <c r="E1" s="182"/>
      <c r="F1" s="182"/>
      <c r="G1" s="182"/>
      <c r="H1" s="182"/>
      <c r="I1" s="182"/>
      <c r="J1" s="182"/>
      <c r="K1" s="182"/>
      <c r="L1" s="182"/>
      <c r="M1" s="182"/>
      <c r="N1" s="182"/>
      <c r="O1" s="182"/>
      <c r="P1" s="182"/>
      <c r="Q1" s="182"/>
      <c r="R1" s="182"/>
      <c r="S1" s="182"/>
      <c r="T1" s="182"/>
      <c r="U1" s="182"/>
    </row>
    <row r="2" spans="1:21" s="36" customFormat="1" ht="21.75" customHeight="1" x14ac:dyDescent="0.2">
      <c r="B2" s="42"/>
      <c r="C2" s="42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58"/>
      <c r="R2" s="58"/>
      <c r="S2" s="58"/>
      <c r="T2" s="58"/>
      <c r="U2" s="58"/>
    </row>
    <row r="3" spans="1:21" s="36" customFormat="1" ht="21.75" customHeight="1" x14ac:dyDescent="0.2">
      <c r="B3" s="96" t="s">
        <v>471</v>
      </c>
      <c r="C3" s="96"/>
      <c r="D3" s="124">
        <v>6</v>
      </c>
      <c r="E3" s="124">
        <v>7</v>
      </c>
      <c r="F3" s="124">
        <v>9</v>
      </c>
      <c r="G3" s="124">
        <v>11</v>
      </c>
      <c r="H3" s="124">
        <f>G3+1</f>
        <v>12</v>
      </c>
      <c r="I3" s="124">
        <f>H3+1</f>
        <v>13</v>
      </c>
      <c r="J3" s="124">
        <f>I3+1</f>
        <v>14</v>
      </c>
      <c r="K3" s="124">
        <f>J3+1</f>
        <v>15</v>
      </c>
      <c r="L3" s="124">
        <v>18</v>
      </c>
      <c r="M3" s="124">
        <f>L3+1</f>
        <v>19</v>
      </c>
      <c r="N3" s="124">
        <f>M3+1</f>
        <v>20</v>
      </c>
      <c r="O3" s="124">
        <f>N3+1</f>
        <v>21</v>
      </c>
      <c r="P3" s="124">
        <f>O3+1</f>
        <v>22</v>
      </c>
      <c r="Q3" s="124">
        <v>25</v>
      </c>
      <c r="R3" s="124">
        <f>Q3+1</f>
        <v>26</v>
      </c>
      <c r="S3" s="124">
        <f>R3+1</f>
        <v>27</v>
      </c>
      <c r="T3" s="124">
        <f>S3+1</f>
        <v>28</v>
      </c>
      <c r="U3" s="124">
        <f>T3+1</f>
        <v>29</v>
      </c>
    </row>
    <row r="4" spans="1:21" s="36" customFormat="1" ht="18" customHeight="1" x14ac:dyDescent="0.2">
      <c r="B4" s="125" t="s">
        <v>479</v>
      </c>
      <c r="C4" s="149">
        <v>24</v>
      </c>
      <c r="D4" s="126"/>
      <c r="E4" s="126"/>
      <c r="F4" s="126"/>
      <c r="G4" s="126"/>
      <c r="H4" s="126"/>
      <c r="I4" s="126"/>
      <c r="J4" s="126"/>
      <c r="K4" s="126"/>
      <c r="L4" s="126"/>
      <c r="M4" s="126"/>
      <c r="N4" s="126"/>
      <c r="O4" s="126"/>
      <c r="P4" s="126"/>
      <c r="Q4" s="126"/>
      <c r="R4" s="126"/>
      <c r="S4" s="126"/>
      <c r="T4" s="126"/>
      <c r="U4" s="126"/>
    </row>
    <row r="5" spans="1:21" s="36" customFormat="1" ht="18" customHeight="1" x14ac:dyDescent="0.2">
      <c r="B5" s="63" t="s">
        <v>474</v>
      </c>
      <c r="C5" s="52">
        <v>39</v>
      </c>
      <c r="D5" s="127"/>
      <c r="E5" s="127"/>
      <c r="F5" s="127"/>
      <c r="G5" s="127"/>
      <c r="H5" s="127"/>
      <c r="I5" s="127"/>
      <c r="J5" s="127"/>
      <c r="K5" s="127"/>
      <c r="L5" s="127"/>
      <c r="M5" s="127"/>
      <c r="N5" s="127"/>
      <c r="O5" s="127"/>
      <c r="P5" s="127"/>
      <c r="Q5" s="127"/>
      <c r="R5" s="127"/>
      <c r="S5" s="127"/>
      <c r="T5" s="127"/>
      <c r="U5" s="127"/>
    </row>
    <row r="6" spans="1:21" s="36" customFormat="1" ht="18" customHeight="1" x14ac:dyDescent="0.2">
      <c r="B6" s="63" t="s">
        <v>472</v>
      </c>
      <c r="C6" s="52">
        <v>43</v>
      </c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  <c r="U6" s="127"/>
    </row>
    <row r="7" spans="1:21" s="36" customFormat="1" ht="18" customHeight="1" x14ac:dyDescent="0.2">
      <c r="B7" s="63" t="s">
        <v>473</v>
      </c>
      <c r="C7" s="52">
        <v>45</v>
      </c>
      <c r="D7" s="127"/>
      <c r="E7" s="127"/>
      <c r="F7" s="127"/>
      <c r="G7" s="12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</row>
    <row r="8" spans="1:21" s="36" customFormat="1" ht="18" customHeight="1" x14ac:dyDescent="0.2">
      <c r="B8" s="63" t="s">
        <v>475</v>
      </c>
      <c r="C8" s="150"/>
      <c r="D8" s="127">
        <v>63</v>
      </c>
      <c r="E8" s="127">
        <v>62</v>
      </c>
      <c r="F8" s="127">
        <v>61</v>
      </c>
      <c r="G8" s="127"/>
      <c r="H8" s="127"/>
      <c r="I8" s="127"/>
      <c r="J8" s="127"/>
      <c r="K8" s="127"/>
      <c r="L8" s="127"/>
      <c r="M8" s="127"/>
      <c r="N8" s="127"/>
      <c r="O8" s="127"/>
      <c r="P8" s="127"/>
      <c r="Q8" s="127"/>
      <c r="R8" s="127"/>
      <c r="S8" s="127"/>
      <c r="T8" s="127"/>
      <c r="U8" s="127"/>
    </row>
    <row r="9" spans="1:21" s="36" customFormat="1" ht="18" customHeight="1" x14ac:dyDescent="0.2">
      <c r="B9" s="63" t="s">
        <v>476</v>
      </c>
      <c r="C9" s="150"/>
      <c r="D9" s="127">
        <v>67</v>
      </c>
      <c r="E9" s="127">
        <v>65</v>
      </c>
      <c r="F9" s="127">
        <v>65</v>
      </c>
      <c r="G9" s="127"/>
      <c r="H9" s="127"/>
      <c r="I9" s="127"/>
      <c r="J9" s="127"/>
      <c r="K9" s="127"/>
      <c r="L9" s="127"/>
      <c r="M9" s="127"/>
      <c r="N9" s="127"/>
      <c r="O9" s="127"/>
      <c r="P9" s="127"/>
      <c r="Q9" s="127"/>
      <c r="R9" s="127"/>
      <c r="S9" s="127"/>
      <c r="T9" s="127"/>
      <c r="U9" s="127"/>
    </row>
    <row r="10" spans="1:21" s="36" customFormat="1" ht="18" customHeight="1" x14ac:dyDescent="0.2">
      <c r="B10" s="128" t="s">
        <v>478</v>
      </c>
      <c r="C10" s="151"/>
      <c r="D10" s="129">
        <v>16</v>
      </c>
      <c r="E10" s="129">
        <v>6</v>
      </c>
      <c r="F10" s="129">
        <v>5</v>
      </c>
      <c r="G10" s="129"/>
      <c r="H10" s="129"/>
      <c r="I10" s="129"/>
      <c r="J10" s="129"/>
      <c r="K10" s="129"/>
      <c r="L10" s="129"/>
      <c r="M10" s="129"/>
      <c r="N10" s="129"/>
      <c r="O10" s="129"/>
      <c r="P10" s="129"/>
      <c r="Q10" s="129"/>
      <c r="R10" s="129"/>
      <c r="S10" s="129"/>
      <c r="T10" s="129"/>
      <c r="U10" s="129"/>
    </row>
    <row r="11" spans="1:21" s="36" customFormat="1" ht="18" customHeight="1" x14ac:dyDescent="0.2">
      <c r="B11" s="130" t="s">
        <v>15</v>
      </c>
      <c r="C11" s="152">
        <f>SUM(C4:C10)</f>
        <v>151</v>
      </c>
      <c r="D11" s="131">
        <f>SUM(D4:D10)</f>
        <v>146</v>
      </c>
      <c r="E11" s="131">
        <f>SUM(E4:E10)</f>
        <v>133</v>
      </c>
      <c r="F11" s="131">
        <f>SUM(F4:F10)</f>
        <v>131</v>
      </c>
      <c r="G11" s="131"/>
      <c r="H11" s="131"/>
      <c r="I11" s="131"/>
      <c r="J11" s="131"/>
      <c r="K11" s="131"/>
      <c r="L11" s="131"/>
      <c r="M11" s="131"/>
      <c r="N11" s="131"/>
      <c r="O11" s="131"/>
      <c r="P11" s="131"/>
      <c r="Q11" s="131"/>
      <c r="R11" s="131"/>
      <c r="S11" s="131"/>
      <c r="T11" s="131"/>
      <c r="U11" s="131"/>
    </row>
    <row r="12" spans="1:21" s="36" customFormat="1" ht="18" customHeight="1" x14ac:dyDescent="0.2">
      <c r="B12" s="132"/>
      <c r="C12" s="132"/>
      <c r="D12" s="133"/>
      <c r="E12" s="133"/>
      <c r="F12" s="133"/>
      <c r="G12" s="133"/>
      <c r="H12" s="133"/>
      <c r="I12" s="133"/>
      <c r="J12" s="133"/>
      <c r="K12" s="133"/>
      <c r="L12" s="133"/>
      <c r="M12" s="133"/>
      <c r="N12" s="133"/>
      <c r="O12" s="133"/>
      <c r="P12" s="133"/>
      <c r="Q12" s="133"/>
      <c r="R12" s="133"/>
      <c r="S12" s="133"/>
      <c r="T12" s="133"/>
      <c r="U12" s="133"/>
    </row>
    <row r="13" spans="1:21" s="36" customFormat="1" ht="18" customHeight="1" x14ac:dyDescent="0.2">
      <c r="B13" s="132"/>
      <c r="C13" s="132"/>
      <c r="D13" s="133"/>
      <c r="E13" s="133"/>
      <c r="F13" s="133"/>
      <c r="G13" s="133"/>
      <c r="H13" s="133"/>
      <c r="I13" s="133"/>
      <c r="J13" s="133"/>
      <c r="K13" s="133"/>
      <c r="L13" s="133"/>
      <c r="M13" s="133"/>
      <c r="N13" s="133"/>
      <c r="O13" s="133"/>
      <c r="P13" s="133"/>
      <c r="Q13" s="133"/>
      <c r="R13" s="133"/>
      <c r="S13" s="133"/>
      <c r="T13" s="133"/>
      <c r="U13" s="133"/>
    </row>
    <row r="14" spans="1:21" s="36" customFormat="1" ht="18" customHeight="1" x14ac:dyDescent="0.2">
      <c r="B14" s="132"/>
      <c r="C14" s="132"/>
      <c r="D14" s="133"/>
      <c r="E14" s="133"/>
      <c r="F14" s="133"/>
      <c r="G14" s="133"/>
      <c r="H14" s="133"/>
      <c r="I14" s="133"/>
      <c r="J14" s="133"/>
      <c r="K14" s="133"/>
      <c r="L14" s="133"/>
      <c r="M14" s="133"/>
      <c r="N14" s="133"/>
      <c r="O14" s="133"/>
      <c r="P14" s="133"/>
      <c r="Q14" s="133"/>
      <c r="R14" s="133"/>
      <c r="S14" s="133"/>
      <c r="T14" s="133"/>
      <c r="U14" s="133"/>
    </row>
    <row r="15" spans="1:21" s="36" customFormat="1" ht="18" customHeight="1" x14ac:dyDescent="0.2">
      <c r="B15" s="132"/>
      <c r="C15" s="132"/>
      <c r="D15" s="133"/>
      <c r="E15" s="133"/>
      <c r="F15" s="133"/>
      <c r="G15" s="133"/>
      <c r="H15" s="133"/>
      <c r="I15" s="133"/>
      <c r="J15" s="133"/>
      <c r="K15" s="133"/>
      <c r="L15" s="133"/>
      <c r="M15" s="133"/>
      <c r="N15" s="133"/>
      <c r="O15" s="133"/>
      <c r="P15" s="133"/>
      <c r="Q15" s="133"/>
      <c r="R15" s="133"/>
      <c r="S15" s="133"/>
      <c r="T15" s="133"/>
      <c r="U15" s="133"/>
    </row>
    <row r="16" spans="1:21" s="36" customFormat="1" ht="18" customHeight="1" x14ac:dyDescent="0.2">
      <c r="B16" s="132"/>
      <c r="C16" s="132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</row>
    <row r="17" spans="2:21" s="36" customFormat="1" ht="18" customHeight="1" x14ac:dyDescent="0.2">
      <c r="B17" s="132"/>
      <c r="C17" s="132"/>
      <c r="D17" s="133"/>
      <c r="E17" s="133"/>
      <c r="F17" s="133"/>
      <c r="G17" s="133"/>
      <c r="H17" s="133"/>
      <c r="I17" s="133"/>
      <c r="J17" s="133"/>
      <c r="K17" s="133"/>
      <c r="L17" s="133"/>
      <c r="M17" s="133"/>
      <c r="N17" s="133"/>
      <c r="O17" s="133"/>
      <c r="P17" s="133"/>
      <c r="Q17" s="133"/>
      <c r="R17" s="133"/>
      <c r="S17" s="133"/>
      <c r="T17" s="133"/>
      <c r="U17" s="133"/>
    </row>
    <row r="18" spans="2:21" s="36" customFormat="1" ht="18" customHeight="1" x14ac:dyDescent="0.2">
      <c r="B18" s="132"/>
      <c r="C18" s="132"/>
      <c r="D18" s="133"/>
      <c r="E18" s="133"/>
      <c r="F18" s="133"/>
      <c r="G18" s="133"/>
      <c r="H18" s="133"/>
      <c r="I18" s="133"/>
      <c r="J18" s="133"/>
      <c r="K18" s="133"/>
      <c r="L18" s="133"/>
      <c r="M18" s="133"/>
      <c r="N18" s="133"/>
      <c r="O18" s="133"/>
      <c r="P18" s="133"/>
      <c r="Q18" s="133"/>
      <c r="R18" s="133"/>
      <c r="S18" s="133"/>
      <c r="T18" s="133"/>
      <c r="U18" s="133"/>
    </row>
    <row r="19" spans="2:21" s="36" customFormat="1" ht="18" customHeight="1" x14ac:dyDescent="0.2">
      <c r="B19" s="132"/>
      <c r="C19" s="132"/>
      <c r="D19" s="133"/>
      <c r="E19" s="133"/>
      <c r="F19" s="133"/>
      <c r="G19" s="133"/>
      <c r="H19" s="133"/>
      <c r="I19" s="133"/>
      <c r="J19" s="133"/>
      <c r="K19" s="133"/>
      <c r="L19" s="133"/>
      <c r="M19" s="133"/>
      <c r="N19" s="133"/>
      <c r="O19" s="133"/>
      <c r="P19" s="133"/>
      <c r="Q19" s="133"/>
      <c r="R19" s="133"/>
      <c r="S19" s="133"/>
      <c r="T19" s="133"/>
      <c r="U19" s="133"/>
    </row>
    <row r="20" spans="2:21" s="36" customFormat="1" ht="18" customHeight="1" x14ac:dyDescent="0.2">
      <c r="B20" s="132"/>
      <c r="C20" s="132"/>
      <c r="D20" s="133"/>
      <c r="E20" s="133"/>
      <c r="F20" s="133"/>
      <c r="G20" s="133"/>
      <c r="H20" s="133"/>
      <c r="I20" s="133"/>
      <c r="J20" s="133"/>
      <c r="K20" s="133"/>
      <c r="L20" s="133"/>
      <c r="M20" s="133"/>
      <c r="N20" s="133"/>
      <c r="O20" s="133"/>
      <c r="P20" s="133"/>
      <c r="Q20" s="133"/>
      <c r="R20" s="133"/>
      <c r="S20" s="133"/>
      <c r="T20" s="133"/>
      <c r="U20" s="133"/>
    </row>
    <row r="21" spans="2:21" s="36" customFormat="1" ht="18" customHeight="1" x14ac:dyDescent="0.2">
      <c r="B21" s="132"/>
      <c r="C21" s="132"/>
      <c r="D21" s="134"/>
      <c r="E21" s="134"/>
      <c r="F21" s="134"/>
      <c r="G21" s="134"/>
      <c r="H21" s="134"/>
      <c r="I21" s="134"/>
      <c r="J21" s="134"/>
      <c r="K21" s="134"/>
      <c r="L21" s="134"/>
      <c r="M21" s="134"/>
      <c r="N21" s="134"/>
      <c r="O21" s="134"/>
      <c r="P21" s="134"/>
      <c r="Q21" s="134"/>
      <c r="R21" s="134"/>
      <c r="S21" s="134"/>
      <c r="T21" s="134"/>
      <c r="U21" s="134"/>
    </row>
    <row r="22" spans="2:21" s="36" customFormat="1" ht="18" customHeight="1" x14ac:dyDescent="0.2">
      <c r="B22" s="132"/>
      <c r="C22" s="132"/>
      <c r="D22" s="134"/>
      <c r="E22" s="134"/>
      <c r="F22" s="134"/>
      <c r="G22" s="134"/>
      <c r="H22" s="134"/>
      <c r="I22" s="134"/>
      <c r="J22" s="134"/>
      <c r="K22" s="134"/>
      <c r="L22" s="134"/>
      <c r="M22" s="134"/>
      <c r="N22" s="134"/>
      <c r="O22" s="134"/>
      <c r="P22" s="134"/>
      <c r="Q22" s="134"/>
      <c r="R22" s="134"/>
      <c r="S22" s="134"/>
      <c r="T22" s="134"/>
      <c r="U22" s="134"/>
    </row>
    <row r="23" spans="2:21" s="36" customFormat="1" ht="18" customHeight="1" x14ac:dyDescent="0.2">
      <c r="B23" s="132"/>
      <c r="C23" s="132"/>
      <c r="D23" s="134"/>
      <c r="E23" s="134"/>
      <c r="F23" s="134"/>
      <c r="G23" s="134"/>
      <c r="H23" s="134"/>
      <c r="I23" s="134"/>
      <c r="J23" s="134"/>
      <c r="K23" s="134"/>
      <c r="L23" s="134"/>
      <c r="M23" s="134"/>
      <c r="N23" s="134"/>
      <c r="O23" s="134"/>
      <c r="P23" s="134"/>
      <c r="Q23" s="134"/>
      <c r="R23" s="134"/>
      <c r="S23" s="134"/>
      <c r="T23" s="134"/>
      <c r="U23" s="134"/>
    </row>
    <row r="24" spans="2:21" s="36" customFormat="1" ht="18" customHeight="1" x14ac:dyDescent="0.2">
      <c r="B24" s="132"/>
      <c r="C24" s="132"/>
      <c r="D24" s="134"/>
      <c r="E24" s="134"/>
      <c r="F24" s="134"/>
      <c r="G24" s="134"/>
      <c r="H24" s="134"/>
      <c r="I24" s="134"/>
      <c r="J24" s="134"/>
      <c r="K24" s="134"/>
      <c r="L24" s="134"/>
      <c r="M24" s="134"/>
      <c r="N24" s="134"/>
      <c r="O24" s="134"/>
      <c r="P24" s="134"/>
      <c r="Q24" s="134"/>
      <c r="R24" s="134"/>
      <c r="S24" s="134"/>
      <c r="T24" s="134"/>
      <c r="U24" s="134"/>
    </row>
    <row r="25" spans="2:21" s="36" customFormat="1" ht="18" customHeight="1" x14ac:dyDescent="0.2">
      <c r="B25" s="132"/>
      <c r="C25" s="132"/>
      <c r="D25" s="134"/>
      <c r="E25" s="134"/>
      <c r="F25" s="134"/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34"/>
      <c r="T25" s="134"/>
      <c r="U25" s="134"/>
    </row>
    <row r="26" spans="2:21" s="36" customFormat="1" ht="18" customHeight="1" x14ac:dyDescent="0.2">
      <c r="B26" s="132"/>
      <c r="C26" s="132"/>
      <c r="D26" s="134"/>
      <c r="E26" s="134"/>
      <c r="F26" s="134"/>
      <c r="G26" s="134"/>
      <c r="H26" s="134"/>
      <c r="I26" s="134"/>
      <c r="J26" s="134"/>
      <c r="K26" s="134"/>
      <c r="L26" s="134"/>
      <c r="M26" s="134"/>
      <c r="N26" s="134"/>
      <c r="O26" s="134"/>
      <c r="P26" s="134"/>
      <c r="Q26" s="134"/>
      <c r="R26" s="134"/>
      <c r="S26" s="134"/>
      <c r="T26" s="134"/>
      <c r="U26" s="134"/>
    </row>
    <row r="27" spans="2:21" s="36" customFormat="1" ht="18" customHeight="1" x14ac:dyDescent="0.2">
      <c r="B27" s="132"/>
      <c r="C27" s="132"/>
      <c r="D27" s="134"/>
      <c r="E27" s="134"/>
      <c r="F27" s="134"/>
      <c r="G27" s="134"/>
      <c r="H27" s="134"/>
      <c r="I27" s="134"/>
      <c r="J27" s="134"/>
      <c r="K27" s="134"/>
      <c r="L27" s="134"/>
      <c r="M27" s="134"/>
      <c r="N27" s="134"/>
      <c r="O27" s="134"/>
      <c r="P27" s="134"/>
      <c r="Q27" s="134"/>
      <c r="R27" s="134"/>
      <c r="S27" s="134"/>
      <c r="T27" s="134"/>
      <c r="U27" s="134"/>
    </row>
    <row r="28" spans="2:21" s="36" customFormat="1" ht="18" customHeight="1" x14ac:dyDescent="0.2">
      <c r="B28" s="132"/>
      <c r="C28" s="132"/>
      <c r="D28" s="134"/>
      <c r="E28" s="134"/>
      <c r="F28" s="134"/>
      <c r="G28" s="134"/>
      <c r="H28" s="134"/>
      <c r="I28" s="134"/>
      <c r="J28" s="134"/>
      <c r="K28" s="134"/>
      <c r="L28" s="134"/>
      <c r="M28" s="134"/>
      <c r="N28" s="134"/>
      <c r="O28" s="134"/>
      <c r="P28" s="134"/>
      <c r="Q28" s="134"/>
      <c r="R28" s="134"/>
      <c r="S28" s="134"/>
      <c r="T28" s="134"/>
      <c r="U28" s="134"/>
    </row>
    <row r="29" spans="2:21" s="36" customFormat="1" ht="18" customHeight="1" x14ac:dyDescent="0.2">
      <c r="B29" s="132"/>
      <c r="C29" s="132"/>
      <c r="D29" s="133"/>
      <c r="E29" s="133"/>
      <c r="F29" s="133"/>
      <c r="G29" s="133"/>
      <c r="H29" s="133"/>
      <c r="I29" s="133"/>
      <c r="J29" s="133"/>
      <c r="K29" s="133"/>
      <c r="L29" s="133"/>
      <c r="M29" s="133"/>
      <c r="N29" s="133"/>
      <c r="O29" s="133"/>
      <c r="P29" s="133"/>
      <c r="Q29" s="133"/>
      <c r="R29" s="133"/>
      <c r="S29" s="133"/>
      <c r="T29" s="133"/>
      <c r="U29" s="133"/>
    </row>
    <row r="30" spans="2:21" s="36" customFormat="1" ht="18" customHeight="1" x14ac:dyDescent="0.2">
      <c r="B30" s="132"/>
      <c r="C30" s="132"/>
      <c r="D30" s="133"/>
      <c r="E30" s="133"/>
      <c r="F30" s="133"/>
      <c r="G30" s="133"/>
      <c r="H30" s="133"/>
      <c r="I30" s="133"/>
      <c r="J30" s="133"/>
      <c r="K30" s="133"/>
      <c r="L30" s="133"/>
      <c r="M30" s="133"/>
      <c r="N30" s="133"/>
      <c r="O30" s="133"/>
      <c r="P30" s="133"/>
      <c r="Q30" s="133"/>
      <c r="R30" s="133"/>
      <c r="S30" s="133"/>
      <c r="T30" s="133"/>
      <c r="U30" s="133"/>
    </row>
    <row r="31" spans="2:21" s="36" customFormat="1" ht="18" customHeight="1" x14ac:dyDescent="0.2">
      <c r="B31" s="132"/>
      <c r="C31" s="132"/>
      <c r="D31" s="133"/>
      <c r="E31" s="133"/>
      <c r="F31" s="133"/>
      <c r="G31" s="133"/>
      <c r="H31" s="133"/>
      <c r="I31" s="133"/>
      <c r="J31" s="133"/>
      <c r="K31" s="133"/>
      <c r="L31" s="133"/>
      <c r="M31" s="133"/>
      <c r="N31" s="133"/>
      <c r="O31" s="133"/>
      <c r="P31" s="133"/>
      <c r="Q31" s="133"/>
      <c r="R31" s="133"/>
      <c r="S31" s="133"/>
      <c r="T31" s="133"/>
      <c r="U31" s="133"/>
    </row>
    <row r="32" spans="2:21" s="36" customFormat="1" ht="18" customHeight="1" x14ac:dyDescent="0.2">
      <c r="B32" s="132"/>
      <c r="C32" s="132"/>
      <c r="D32" s="133"/>
      <c r="E32" s="133"/>
      <c r="F32" s="133"/>
      <c r="G32" s="133"/>
      <c r="H32" s="133"/>
      <c r="I32" s="133"/>
      <c r="J32" s="133"/>
      <c r="K32" s="133"/>
      <c r="L32" s="133"/>
      <c r="M32" s="133"/>
      <c r="N32" s="133"/>
      <c r="O32" s="133"/>
      <c r="P32" s="133"/>
      <c r="Q32" s="133"/>
      <c r="R32" s="133"/>
      <c r="S32" s="133"/>
      <c r="T32" s="133"/>
      <c r="U32" s="133"/>
    </row>
    <row r="33" spans="1:21" s="36" customFormat="1" ht="30" customHeight="1" x14ac:dyDescent="0.2">
      <c r="B33" s="135"/>
      <c r="C33" s="135"/>
      <c r="D33" s="136"/>
      <c r="E33" s="136"/>
      <c r="F33" s="136"/>
      <c r="G33" s="136"/>
      <c r="H33" s="136"/>
      <c r="I33" s="136"/>
      <c r="J33" s="136"/>
      <c r="K33" s="136"/>
      <c r="L33" s="136"/>
      <c r="M33" s="136"/>
      <c r="N33" s="136"/>
      <c r="O33" s="136"/>
      <c r="P33" s="136"/>
      <c r="Q33" s="136"/>
      <c r="R33" s="136"/>
      <c r="S33" s="136"/>
      <c r="T33" s="136"/>
      <c r="U33" s="136"/>
    </row>
    <row r="34" spans="1:21" ht="18" customHeight="1" x14ac:dyDescent="0.2">
      <c r="B34" s="132"/>
      <c r="C34" s="132"/>
      <c r="D34" s="133"/>
      <c r="E34" s="133"/>
      <c r="F34" s="133"/>
      <c r="G34" s="133"/>
      <c r="H34" s="133"/>
      <c r="I34" s="133"/>
      <c r="J34" s="133"/>
      <c r="K34" s="133"/>
      <c r="L34" s="133"/>
      <c r="M34" s="133"/>
      <c r="N34" s="133"/>
      <c r="O34" s="133"/>
      <c r="P34" s="133"/>
      <c r="Q34" s="133"/>
      <c r="R34" s="133"/>
      <c r="S34" s="133"/>
      <c r="T34" s="133"/>
      <c r="U34" s="133"/>
    </row>
    <row r="35" spans="1:21" ht="18" customHeight="1" x14ac:dyDescent="0.2">
      <c r="B35" s="132"/>
      <c r="C35" s="132"/>
      <c r="D35" s="133"/>
      <c r="E35" s="133"/>
      <c r="F35" s="133"/>
      <c r="G35" s="133"/>
      <c r="H35" s="133"/>
      <c r="I35" s="133"/>
      <c r="J35" s="133"/>
      <c r="K35" s="133"/>
      <c r="L35" s="133"/>
      <c r="M35" s="133"/>
      <c r="N35" s="133"/>
      <c r="O35" s="133"/>
      <c r="P35" s="133"/>
      <c r="Q35" s="133"/>
      <c r="R35" s="133"/>
      <c r="S35" s="133"/>
      <c r="T35" s="133"/>
      <c r="U35" s="133"/>
    </row>
    <row r="36" spans="1:21" ht="18" customHeight="1" x14ac:dyDescent="0.2">
      <c r="B36" s="132"/>
      <c r="C36" s="132"/>
      <c r="D36" s="133"/>
      <c r="E36" s="133"/>
      <c r="F36" s="133"/>
      <c r="G36" s="133"/>
      <c r="H36" s="133"/>
      <c r="I36" s="133"/>
      <c r="J36" s="133"/>
      <c r="K36" s="133"/>
      <c r="L36" s="133"/>
      <c r="M36" s="133"/>
      <c r="N36" s="133"/>
      <c r="O36" s="133"/>
      <c r="P36" s="133"/>
      <c r="Q36" s="133"/>
      <c r="R36" s="133"/>
      <c r="S36" s="133"/>
      <c r="T36" s="133"/>
      <c r="U36" s="133"/>
    </row>
    <row r="37" spans="1:21" customFormat="1" ht="18" customHeight="1" x14ac:dyDescent="0.3">
      <c r="A37" s="36"/>
      <c r="B37" s="132"/>
      <c r="C37" s="132"/>
      <c r="D37" s="133"/>
      <c r="E37" s="133"/>
      <c r="F37" s="133"/>
      <c r="G37" s="133"/>
      <c r="H37" s="133"/>
      <c r="I37" s="133"/>
      <c r="J37" s="133"/>
      <c r="K37" s="133"/>
      <c r="L37" s="133"/>
      <c r="M37" s="133"/>
      <c r="N37" s="133"/>
      <c r="O37" s="133"/>
      <c r="P37" s="133"/>
      <c r="Q37" s="133"/>
      <c r="R37" s="133"/>
      <c r="S37" s="133"/>
      <c r="T37" s="133"/>
      <c r="U37" s="133"/>
    </row>
    <row r="38" spans="1:21" s="36" customFormat="1" ht="30" customHeight="1" x14ac:dyDescent="0.2">
      <c r="B38" s="135"/>
      <c r="C38" s="135"/>
      <c r="D38" s="137"/>
      <c r="E38" s="137"/>
      <c r="F38" s="137"/>
      <c r="G38" s="137"/>
      <c r="H38" s="137"/>
      <c r="I38" s="137"/>
      <c r="J38" s="137"/>
      <c r="K38" s="137"/>
      <c r="L38" s="137"/>
      <c r="M38" s="137"/>
      <c r="N38" s="137"/>
      <c r="O38" s="137"/>
      <c r="P38" s="137"/>
      <c r="Q38" s="137"/>
      <c r="R38" s="137"/>
      <c r="S38" s="137"/>
      <c r="T38" s="137"/>
      <c r="U38" s="137"/>
    </row>
    <row r="39" spans="1:21" ht="18" customHeight="1" x14ac:dyDescent="0.2">
      <c r="B39" s="132"/>
      <c r="C39" s="132"/>
      <c r="D39" s="134"/>
      <c r="E39" s="134"/>
      <c r="F39" s="134"/>
      <c r="G39" s="134"/>
      <c r="H39" s="134"/>
      <c r="I39" s="134"/>
      <c r="J39" s="134"/>
      <c r="K39" s="134"/>
      <c r="L39" s="134"/>
      <c r="M39" s="134"/>
      <c r="N39" s="134"/>
      <c r="O39" s="134"/>
      <c r="P39" s="134"/>
      <c r="Q39" s="134"/>
      <c r="R39" s="134"/>
      <c r="S39" s="134"/>
      <c r="T39" s="134"/>
      <c r="U39" s="134"/>
    </row>
    <row r="40" spans="1:21" ht="18" customHeight="1" x14ac:dyDescent="0.2">
      <c r="B40" s="132"/>
      <c r="C40" s="132"/>
      <c r="D40" s="134"/>
      <c r="E40" s="134"/>
      <c r="F40" s="134"/>
      <c r="G40" s="134"/>
      <c r="H40" s="134"/>
      <c r="I40" s="134"/>
      <c r="J40" s="134"/>
      <c r="K40" s="134"/>
      <c r="L40" s="134"/>
      <c r="M40" s="134"/>
      <c r="N40" s="134"/>
      <c r="O40" s="134"/>
      <c r="P40" s="134"/>
      <c r="Q40" s="134"/>
      <c r="R40" s="134"/>
      <c r="S40" s="134"/>
      <c r="T40" s="134"/>
      <c r="U40" s="134"/>
    </row>
    <row r="41" spans="1:21" ht="18" customHeight="1" x14ac:dyDescent="0.2">
      <c r="B41" s="132"/>
      <c r="C41" s="132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  <c r="Q41" s="134"/>
      <c r="R41" s="134"/>
      <c r="S41" s="134"/>
      <c r="T41" s="134"/>
      <c r="U41" s="134"/>
    </row>
    <row r="42" spans="1:21" s="36" customFormat="1" ht="30" customHeight="1" x14ac:dyDescent="0.2">
      <c r="B42" s="138"/>
      <c r="C42" s="138"/>
      <c r="D42" s="137"/>
      <c r="E42" s="137"/>
      <c r="F42" s="137"/>
      <c r="G42" s="137"/>
      <c r="H42" s="137"/>
      <c r="I42" s="137"/>
      <c r="J42" s="137"/>
      <c r="K42" s="137"/>
      <c r="L42" s="137"/>
      <c r="M42" s="137"/>
      <c r="N42" s="137"/>
      <c r="O42" s="137"/>
      <c r="P42" s="137"/>
      <c r="Q42" s="137"/>
      <c r="R42" s="137"/>
      <c r="S42" s="137"/>
      <c r="T42" s="137"/>
      <c r="U42" s="137"/>
    </row>
    <row r="43" spans="1:21" ht="18" customHeight="1" x14ac:dyDescent="0.2">
      <c r="B43" s="35"/>
      <c r="C43" s="35"/>
      <c r="D43" s="133"/>
      <c r="E43" s="133"/>
      <c r="F43" s="133"/>
      <c r="G43" s="133"/>
      <c r="H43" s="133"/>
      <c r="I43" s="133"/>
      <c r="J43" s="133"/>
      <c r="K43" s="133"/>
      <c r="L43" s="133"/>
      <c r="M43" s="133"/>
      <c r="N43" s="133"/>
      <c r="O43" s="133"/>
      <c r="P43" s="133"/>
      <c r="Q43" s="133"/>
      <c r="R43" s="133"/>
      <c r="S43" s="133"/>
      <c r="T43" s="133"/>
      <c r="U43" s="133"/>
    </row>
    <row r="44" spans="1:21" ht="18" customHeight="1" x14ac:dyDescent="0.2">
      <c r="A44" s="92"/>
      <c r="B44" s="139"/>
      <c r="C44" s="139"/>
      <c r="D44" s="140"/>
      <c r="E44" s="140"/>
      <c r="F44" s="140"/>
      <c r="G44" s="140"/>
      <c r="H44" s="140"/>
      <c r="I44" s="140"/>
      <c r="J44" s="140"/>
      <c r="K44" s="140"/>
      <c r="L44" s="140"/>
      <c r="M44" s="140"/>
      <c r="N44" s="140"/>
      <c r="O44" s="140"/>
      <c r="P44" s="140"/>
      <c r="Q44" s="140"/>
      <c r="R44" s="140"/>
      <c r="S44" s="140"/>
      <c r="T44" s="140"/>
      <c r="U44" s="140"/>
    </row>
    <row r="45" spans="1:21" ht="18" customHeight="1" x14ac:dyDescent="0.2">
      <c r="B45" s="35"/>
      <c r="C45" s="35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</row>
    <row r="46" spans="1:21" ht="18" customHeight="1" x14ac:dyDescent="0.2">
      <c r="B46" s="139"/>
      <c r="C46" s="139"/>
      <c r="D46" s="140"/>
      <c r="E46" s="140"/>
      <c r="F46" s="140"/>
      <c r="G46" s="140"/>
      <c r="H46" s="140"/>
      <c r="I46" s="140"/>
      <c r="J46" s="140"/>
      <c r="K46" s="140"/>
      <c r="L46" s="140"/>
      <c r="M46" s="140"/>
      <c r="N46" s="140"/>
      <c r="O46" s="140"/>
      <c r="P46" s="140"/>
      <c r="Q46" s="140"/>
      <c r="R46" s="140"/>
      <c r="S46" s="140"/>
      <c r="T46" s="140"/>
      <c r="U46" s="140"/>
    </row>
    <row r="47" spans="1:21" ht="18" customHeight="1" x14ac:dyDescent="0.2">
      <c r="B47" s="139"/>
      <c r="C47" s="139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</row>
    <row r="48" spans="1:21" ht="18" customHeight="1" x14ac:dyDescent="0.2">
      <c r="B48" s="35"/>
      <c r="C48" s="35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</row>
    <row r="49" spans="2:21" ht="18" customHeight="1" x14ac:dyDescent="0.2">
      <c r="B49" s="35"/>
      <c r="C49" s="35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2"/>
      <c r="Q49" s="142"/>
      <c r="R49" s="142"/>
      <c r="S49" s="142"/>
      <c r="T49" s="142"/>
      <c r="U49" s="142"/>
    </row>
    <row r="50" spans="2:21" ht="18" customHeight="1" x14ac:dyDescent="0.2">
      <c r="B50" s="143"/>
      <c r="C50" s="143"/>
      <c r="D50" s="140"/>
      <c r="E50" s="140"/>
      <c r="F50" s="140"/>
      <c r="G50" s="140"/>
      <c r="H50" s="140"/>
      <c r="I50" s="140"/>
      <c r="J50" s="140"/>
      <c r="K50" s="140"/>
      <c r="L50" s="140"/>
      <c r="M50" s="140"/>
      <c r="N50" s="140"/>
      <c r="O50" s="140"/>
      <c r="P50" s="140"/>
      <c r="Q50" s="140"/>
      <c r="R50" s="140"/>
      <c r="S50" s="140"/>
      <c r="T50" s="140"/>
      <c r="U50" s="140"/>
    </row>
    <row r="51" spans="2:21" ht="18" customHeight="1" x14ac:dyDescent="0.2">
      <c r="B51" s="35"/>
      <c r="C51" s="35"/>
      <c r="D51" s="140"/>
      <c r="E51" s="140"/>
      <c r="F51" s="140"/>
      <c r="G51" s="140"/>
      <c r="H51" s="140"/>
      <c r="I51" s="140"/>
      <c r="J51" s="140"/>
      <c r="K51" s="140"/>
      <c r="L51" s="140"/>
      <c r="M51" s="140"/>
      <c r="N51" s="140"/>
      <c r="O51" s="140"/>
      <c r="P51" s="140"/>
      <c r="Q51" s="140"/>
      <c r="R51" s="140"/>
      <c r="S51" s="140"/>
      <c r="T51" s="140"/>
      <c r="U51" s="140"/>
    </row>
    <row r="52" spans="2:21" ht="18" customHeight="1" x14ac:dyDescent="0.2">
      <c r="B52" s="139"/>
      <c r="C52" s="139"/>
      <c r="D52" s="140"/>
      <c r="E52" s="140"/>
      <c r="F52" s="140"/>
      <c r="G52" s="140"/>
      <c r="H52" s="140"/>
      <c r="I52" s="140"/>
      <c r="J52" s="140"/>
      <c r="K52" s="140"/>
      <c r="L52" s="140"/>
      <c r="M52" s="140"/>
      <c r="N52" s="140"/>
      <c r="O52" s="140"/>
      <c r="P52" s="140"/>
      <c r="Q52" s="140"/>
      <c r="R52" s="140"/>
      <c r="S52" s="140"/>
      <c r="T52" s="140"/>
      <c r="U52" s="140"/>
    </row>
    <row r="53" spans="2:21" ht="18" customHeight="1" x14ac:dyDescent="0.2">
      <c r="B53" s="139"/>
      <c r="C53" s="139"/>
      <c r="D53" s="140"/>
      <c r="E53" s="140"/>
      <c r="F53" s="140"/>
      <c r="G53" s="140"/>
      <c r="H53" s="140"/>
      <c r="I53" s="140"/>
      <c r="J53" s="140"/>
      <c r="K53" s="140"/>
      <c r="L53" s="140"/>
      <c r="M53" s="140"/>
      <c r="N53" s="140"/>
      <c r="O53" s="140"/>
      <c r="P53" s="140"/>
      <c r="Q53" s="140"/>
      <c r="R53" s="140"/>
      <c r="S53" s="140"/>
      <c r="T53" s="140"/>
      <c r="U53" s="140"/>
    </row>
    <row r="54" spans="2:21" ht="18" customHeight="1" x14ac:dyDescent="0.2">
      <c r="B54" s="139"/>
      <c r="C54" s="139"/>
      <c r="D54" s="140"/>
      <c r="E54" s="140"/>
      <c r="F54" s="140"/>
      <c r="G54" s="140"/>
      <c r="H54" s="140"/>
      <c r="I54" s="140"/>
      <c r="J54" s="140"/>
      <c r="K54" s="140"/>
      <c r="L54" s="140"/>
      <c r="M54" s="140"/>
      <c r="N54" s="140"/>
      <c r="O54" s="140"/>
      <c r="P54" s="140"/>
      <c r="Q54" s="140"/>
      <c r="R54" s="140"/>
      <c r="S54" s="140"/>
      <c r="T54" s="140"/>
      <c r="U54" s="140"/>
    </row>
    <row r="55" spans="2:21" ht="18" customHeight="1" x14ac:dyDescent="0.2">
      <c r="B55" s="139"/>
      <c r="C55" s="139"/>
      <c r="D55" s="140"/>
      <c r="E55" s="140"/>
      <c r="F55" s="140"/>
      <c r="G55" s="140"/>
      <c r="H55" s="140"/>
      <c r="I55" s="140"/>
      <c r="J55" s="140"/>
      <c r="K55" s="140"/>
      <c r="L55" s="140"/>
      <c r="M55" s="140"/>
      <c r="N55" s="140"/>
      <c r="O55" s="140"/>
      <c r="P55" s="140"/>
      <c r="Q55" s="140"/>
      <c r="R55" s="140"/>
      <c r="S55" s="140"/>
      <c r="T55" s="140"/>
      <c r="U55" s="140"/>
    </row>
    <row r="56" spans="2:21" ht="18" customHeight="1" x14ac:dyDescent="0.2">
      <c r="B56" s="139"/>
      <c r="C56" s="139"/>
      <c r="D56" s="140"/>
      <c r="E56" s="140"/>
      <c r="F56" s="140"/>
      <c r="G56" s="140"/>
      <c r="H56" s="140"/>
      <c r="I56" s="140"/>
      <c r="J56" s="140"/>
      <c r="K56" s="140"/>
      <c r="L56" s="140"/>
      <c r="M56" s="140"/>
      <c r="N56" s="140"/>
      <c r="O56" s="140"/>
      <c r="P56" s="140"/>
      <c r="Q56" s="140"/>
      <c r="R56" s="140"/>
      <c r="S56" s="140"/>
      <c r="T56" s="140"/>
      <c r="U56" s="140"/>
    </row>
    <row r="57" spans="2:21" ht="18" customHeight="1" x14ac:dyDescent="0.2">
      <c r="B57" s="35"/>
      <c r="C57" s="35"/>
      <c r="D57" s="140"/>
      <c r="E57" s="140"/>
      <c r="F57" s="140"/>
      <c r="G57" s="140"/>
      <c r="H57" s="140"/>
      <c r="I57" s="140"/>
      <c r="J57" s="140"/>
      <c r="K57" s="140"/>
      <c r="L57" s="140"/>
      <c r="M57" s="140"/>
      <c r="N57" s="140"/>
      <c r="O57" s="140"/>
      <c r="P57" s="140"/>
      <c r="Q57" s="140"/>
      <c r="R57" s="140"/>
      <c r="S57" s="140"/>
      <c r="T57" s="140"/>
      <c r="U57" s="140"/>
    </row>
    <row r="58" spans="2:21" ht="18" customHeight="1" x14ac:dyDescent="0.2">
      <c r="B58" s="35"/>
      <c r="C58" s="35"/>
      <c r="D58" s="140"/>
      <c r="E58" s="140"/>
      <c r="F58" s="140"/>
      <c r="G58" s="140"/>
      <c r="H58" s="140"/>
      <c r="I58" s="140"/>
      <c r="J58" s="140"/>
      <c r="K58" s="140"/>
      <c r="L58" s="140"/>
      <c r="M58" s="140"/>
      <c r="N58" s="140"/>
      <c r="O58" s="140"/>
      <c r="P58" s="140"/>
      <c r="Q58" s="140"/>
      <c r="R58" s="140"/>
      <c r="S58" s="140"/>
      <c r="T58" s="140"/>
      <c r="U58" s="140"/>
    </row>
    <row r="59" spans="2:21" ht="18" customHeight="1" x14ac:dyDescent="0.2">
      <c r="B59" s="139"/>
      <c r="C59" s="139"/>
      <c r="D59" s="140"/>
      <c r="E59" s="140"/>
      <c r="F59" s="140"/>
      <c r="G59" s="140"/>
      <c r="H59" s="140"/>
      <c r="I59" s="140"/>
      <c r="J59" s="140"/>
      <c r="K59" s="140"/>
      <c r="L59" s="140"/>
      <c r="M59" s="140"/>
      <c r="N59" s="140"/>
      <c r="O59" s="140"/>
      <c r="P59" s="140"/>
      <c r="Q59" s="140"/>
      <c r="R59" s="140"/>
      <c r="S59" s="140"/>
      <c r="T59" s="140"/>
      <c r="U59" s="140"/>
    </row>
    <row r="60" spans="2:21" ht="18" customHeight="1" x14ac:dyDescent="0.2">
      <c r="B60" s="139"/>
      <c r="C60" s="139"/>
      <c r="D60" s="140"/>
      <c r="E60" s="140"/>
      <c r="F60" s="140"/>
      <c r="G60" s="140"/>
      <c r="H60" s="140"/>
      <c r="I60" s="140"/>
      <c r="J60" s="140"/>
      <c r="K60" s="140"/>
      <c r="L60" s="140"/>
      <c r="M60" s="140"/>
      <c r="N60" s="140"/>
      <c r="O60" s="140"/>
      <c r="P60" s="140"/>
      <c r="Q60" s="140"/>
      <c r="R60" s="140"/>
      <c r="S60" s="140"/>
      <c r="T60" s="140"/>
      <c r="U60" s="140"/>
    </row>
    <row r="61" spans="2:21" ht="18" customHeight="1" x14ac:dyDescent="0.2">
      <c r="B61" s="35"/>
      <c r="C61" s="35"/>
      <c r="D61" s="140"/>
      <c r="E61" s="140"/>
      <c r="F61" s="140"/>
      <c r="G61" s="140"/>
      <c r="H61" s="140"/>
      <c r="I61" s="140"/>
      <c r="J61" s="140"/>
      <c r="K61" s="140"/>
      <c r="L61" s="140"/>
      <c r="M61" s="140"/>
      <c r="N61" s="140"/>
      <c r="O61" s="140"/>
      <c r="P61" s="140"/>
      <c r="Q61" s="140"/>
      <c r="R61" s="140"/>
      <c r="S61" s="140"/>
      <c r="T61" s="140"/>
      <c r="U61" s="140"/>
    </row>
    <row r="62" spans="2:21" ht="18" customHeight="1" x14ac:dyDescent="0.2">
      <c r="B62" s="35"/>
      <c r="C62" s="35"/>
      <c r="D62" s="140"/>
      <c r="E62" s="140"/>
      <c r="F62" s="140"/>
      <c r="G62" s="140"/>
      <c r="H62" s="140"/>
      <c r="I62" s="140"/>
      <c r="J62" s="140"/>
      <c r="K62" s="140"/>
      <c r="L62" s="140"/>
      <c r="M62" s="140"/>
      <c r="N62" s="140"/>
      <c r="O62" s="140"/>
      <c r="P62" s="140"/>
      <c r="Q62" s="140"/>
      <c r="R62" s="140"/>
      <c r="S62" s="140"/>
      <c r="T62" s="140"/>
      <c r="U62" s="140"/>
    </row>
    <row r="63" spans="2:21" ht="18" customHeight="1" x14ac:dyDescent="0.2">
      <c r="B63" s="143"/>
      <c r="C63" s="143"/>
      <c r="D63" s="140"/>
      <c r="E63" s="140"/>
      <c r="F63" s="140"/>
      <c r="G63" s="140"/>
      <c r="H63" s="140"/>
      <c r="I63" s="140"/>
      <c r="J63" s="140"/>
      <c r="K63" s="140"/>
      <c r="L63" s="140"/>
      <c r="M63" s="140"/>
      <c r="N63" s="140"/>
      <c r="O63" s="140"/>
      <c r="P63" s="140"/>
      <c r="Q63" s="140"/>
      <c r="R63" s="140"/>
      <c r="S63" s="140"/>
      <c r="T63" s="140"/>
      <c r="U63" s="140"/>
    </row>
    <row r="64" spans="2:21" ht="18" customHeight="1" x14ac:dyDescent="0.2">
      <c r="B64" s="138"/>
      <c r="C64" s="138"/>
      <c r="D64" s="134"/>
      <c r="E64" s="134"/>
      <c r="F64" s="134"/>
      <c r="G64" s="134"/>
      <c r="H64" s="134"/>
      <c r="I64" s="134"/>
      <c r="J64" s="134"/>
      <c r="K64" s="134"/>
      <c r="L64" s="134"/>
      <c r="M64" s="134"/>
      <c r="N64" s="134"/>
      <c r="O64" s="134"/>
      <c r="P64" s="134"/>
      <c r="Q64" s="134"/>
      <c r="R64" s="134"/>
      <c r="S64" s="134"/>
      <c r="T64" s="134"/>
      <c r="U64" s="134"/>
    </row>
    <row r="65" spans="1:21" ht="18" customHeight="1" x14ac:dyDescent="0.2">
      <c r="B65" s="35"/>
      <c r="C65" s="35"/>
      <c r="D65" s="133"/>
      <c r="E65" s="133"/>
      <c r="F65" s="133"/>
      <c r="G65" s="133"/>
      <c r="H65" s="133"/>
      <c r="I65" s="133"/>
      <c r="J65" s="133"/>
      <c r="K65" s="133"/>
      <c r="L65" s="133"/>
      <c r="M65" s="133"/>
      <c r="N65" s="133"/>
      <c r="O65" s="133"/>
      <c r="P65" s="133"/>
      <c r="Q65" s="133"/>
      <c r="R65" s="133"/>
      <c r="S65" s="133"/>
      <c r="T65" s="133"/>
      <c r="U65" s="133"/>
    </row>
    <row r="66" spans="1:21" ht="18" customHeight="1" x14ac:dyDescent="0.2">
      <c r="B66" s="35"/>
      <c r="C66" s="35"/>
      <c r="D66" s="133"/>
      <c r="E66" s="133"/>
      <c r="F66" s="133"/>
      <c r="G66" s="133"/>
      <c r="H66" s="133"/>
      <c r="I66" s="133"/>
      <c r="J66" s="133"/>
      <c r="K66" s="133"/>
      <c r="L66" s="133"/>
      <c r="M66" s="133"/>
      <c r="N66" s="133"/>
      <c r="O66" s="133"/>
      <c r="P66" s="133"/>
      <c r="Q66" s="133"/>
      <c r="R66" s="133"/>
      <c r="S66" s="133"/>
      <c r="T66" s="133"/>
      <c r="U66" s="133"/>
    </row>
    <row r="67" spans="1:21" ht="18" customHeight="1" x14ac:dyDescent="0.2">
      <c r="B67" s="35"/>
      <c r="C67" s="35"/>
      <c r="D67" s="133"/>
      <c r="E67" s="133"/>
      <c r="F67" s="133"/>
      <c r="G67" s="133"/>
      <c r="H67" s="133"/>
      <c r="I67" s="133"/>
      <c r="J67" s="133"/>
      <c r="K67" s="133"/>
      <c r="L67" s="133"/>
      <c r="M67" s="133"/>
      <c r="N67" s="133"/>
      <c r="O67" s="133"/>
      <c r="P67" s="133"/>
      <c r="Q67" s="133"/>
      <c r="R67" s="133"/>
      <c r="S67" s="133"/>
      <c r="T67" s="133"/>
      <c r="U67" s="133"/>
    </row>
    <row r="68" spans="1:21" ht="18" customHeight="1" x14ac:dyDescent="0.2">
      <c r="B68" s="35"/>
      <c r="C68" s="35"/>
      <c r="D68" s="133"/>
      <c r="E68" s="133"/>
      <c r="F68" s="133"/>
      <c r="G68" s="133"/>
      <c r="H68" s="133"/>
      <c r="I68" s="133"/>
      <c r="J68" s="133"/>
      <c r="K68" s="133"/>
      <c r="L68" s="133"/>
      <c r="M68" s="133"/>
      <c r="N68" s="133"/>
      <c r="O68" s="133"/>
      <c r="P68" s="133"/>
      <c r="Q68" s="133"/>
      <c r="R68" s="133"/>
      <c r="S68" s="133"/>
      <c r="T68" s="133"/>
      <c r="U68" s="133"/>
    </row>
    <row r="69" spans="1:21" ht="18" customHeight="1" x14ac:dyDescent="0.2">
      <c r="B69" s="139"/>
      <c r="C69" s="139"/>
      <c r="D69" s="133"/>
      <c r="E69" s="133"/>
      <c r="F69" s="133"/>
      <c r="G69" s="133"/>
      <c r="H69" s="133"/>
      <c r="I69" s="133"/>
      <c r="J69" s="133"/>
      <c r="K69" s="133"/>
      <c r="L69" s="133"/>
      <c r="M69" s="133"/>
      <c r="N69" s="133"/>
      <c r="O69" s="133"/>
      <c r="P69" s="133"/>
      <c r="Q69" s="133"/>
      <c r="R69" s="133"/>
      <c r="S69" s="133"/>
      <c r="T69" s="133"/>
      <c r="U69" s="133"/>
    </row>
    <row r="70" spans="1:21" ht="18" customHeight="1" x14ac:dyDescent="0.2">
      <c r="B70" s="35"/>
      <c r="C70" s="35"/>
      <c r="D70" s="133"/>
      <c r="E70" s="133"/>
      <c r="F70" s="133"/>
      <c r="G70" s="133"/>
      <c r="H70" s="133"/>
      <c r="I70" s="133"/>
      <c r="J70" s="133"/>
      <c r="K70" s="133"/>
      <c r="L70" s="133"/>
      <c r="M70" s="133"/>
      <c r="N70" s="133"/>
      <c r="O70" s="133"/>
      <c r="P70" s="133"/>
      <c r="Q70" s="133"/>
      <c r="R70" s="133"/>
      <c r="S70" s="133"/>
      <c r="T70" s="133"/>
      <c r="U70" s="133"/>
    </row>
    <row r="71" spans="1:21" ht="18" customHeight="1" x14ac:dyDescent="0.2">
      <c r="B71" s="35"/>
      <c r="C71" s="35"/>
      <c r="D71" s="133"/>
      <c r="E71" s="133"/>
      <c r="F71" s="133"/>
      <c r="G71" s="133"/>
      <c r="H71" s="133"/>
      <c r="I71" s="133"/>
      <c r="J71" s="133"/>
      <c r="K71" s="133"/>
      <c r="L71" s="133"/>
      <c r="M71" s="133"/>
      <c r="N71" s="133"/>
      <c r="O71" s="133"/>
      <c r="P71" s="133"/>
      <c r="Q71" s="133"/>
      <c r="R71" s="133"/>
      <c r="S71" s="133"/>
      <c r="T71" s="133"/>
      <c r="U71" s="133"/>
    </row>
    <row r="72" spans="1:21" ht="18" customHeight="1" x14ac:dyDescent="0.2">
      <c r="B72" s="35"/>
      <c r="C72" s="35"/>
      <c r="D72" s="133"/>
      <c r="E72" s="133"/>
      <c r="F72" s="133"/>
      <c r="G72" s="133"/>
      <c r="H72" s="133"/>
      <c r="I72" s="133"/>
      <c r="J72" s="133"/>
      <c r="K72" s="133"/>
      <c r="L72" s="133"/>
      <c r="M72" s="133"/>
      <c r="N72" s="133"/>
      <c r="O72" s="133"/>
      <c r="P72" s="133"/>
      <c r="Q72" s="133"/>
      <c r="R72" s="133"/>
      <c r="S72" s="133"/>
      <c r="T72" s="133"/>
      <c r="U72" s="133"/>
    </row>
    <row r="73" spans="1:21" ht="18" customHeight="1" x14ac:dyDescent="0.2">
      <c r="B73" s="139"/>
      <c r="C73" s="139"/>
      <c r="D73" s="133"/>
      <c r="E73" s="133"/>
      <c r="F73" s="133"/>
      <c r="G73" s="133"/>
      <c r="H73" s="133"/>
      <c r="I73" s="133"/>
      <c r="J73" s="133"/>
      <c r="K73" s="133"/>
      <c r="L73" s="133"/>
      <c r="M73" s="133"/>
      <c r="N73" s="133"/>
      <c r="O73" s="133"/>
      <c r="P73" s="133"/>
      <c r="Q73" s="133"/>
      <c r="R73" s="133"/>
      <c r="S73" s="133"/>
      <c r="T73" s="133"/>
      <c r="U73" s="133"/>
    </row>
    <row r="74" spans="1:21" ht="18" customHeight="1" x14ac:dyDescent="0.2">
      <c r="B74" s="139"/>
      <c r="C74" s="139"/>
      <c r="D74" s="133"/>
      <c r="E74" s="133"/>
      <c r="F74" s="133"/>
      <c r="G74" s="133"/>
      <c r="H74" s="133"/>
      <c r="I74" s="133"/>
      <c r="J74" s="133"/>
      <c r="K74" s="133"/>
      <c r="L74" s="133"/>
      <c r="M74" s="133"/>
      <c r="N74" s="133"/>
      <c r="O74" s="133"/>
      <c r="P74" s="133"/>
      <c r="Q74" s="133"/>
      <c r="R74" s="133"/>
      <c r="S74" s="133"/>
      <c r="T74" s="133"/>
      <c r="U74" s="133"/>
    </row>
    <row r="75" spans="1:21" ht="18" customHeight="1" x14ac:dyDescent="0.2">
      <c r="B75" s="139"/>
      <c r="C75" s="139"/>
      <c r="D75" s="134"/>
      <c r="E75" s="134"/>
      <c r="F75" s="134"/>
      <c r="G75" s="134"/>
      <c r="H75" s="134"/>
      <c r="I75" s="134"/>
      <c r="J75" s="134"/>
      <c r="K75" s="134"/>
      <c r="L75" s="134"/>
      <c r="M75" s="134"/>
      <c r="N75" s="134"/>
      <c r="O75" s="134"/>
      <c r="P75" s="134"/>
      <c r="Q75" s="134"/>
      <c r="R75" s="134"/>
      <c r="S75" s="134"/>
      <c r="T75" s="134"/>
      <c r="U75" s="134"/>
    </row>
    <row r="76" spans="1:21" ht="18" customHeight="1" x14ac:dyDescent="0.2">
      <c r="B76" s="35"/>
      <c r="C76" s="35"/>
      <c r="D76" s="134"/>
      <c r="E76" s="134"/>
      <c r="F76" s="134"/>
      <c r="G76" s="134"/>
      <c r="H76" s="134"/>
      <c r="I76" s="134"/>
      <c r="J76" s="134"/>
      <c r="K76" s="134"/>
      <c r="L76" s="134"/>
      <c r="M76" s="134"/>
      <c r="N76" s="134"/>
      <c r="O76" s="134"/>
      <c r="P76" s="134"/>
      <c r="Q76" s="134"/>
      <c r="R76" s="134"/>
      <c r="S76" s="134"/>
      <c r="T76" s="134"/>
      <c r="U76" s="134"/>
    </row>
    <row r="77" spans="1:21" customFormat="1" ht="18" customHeight="1" x14ac:dyDescent="0.3">
      <c r="A77" s="36"/>
      <c r="B77" s="35"/>
      <c r="C77" s="35"/>
      <c r="D77" s="134"/>
      <c r="E77" s="134"/>
      <c r="F77" s="134"/>
      <c r="G77" s="134"/>
      <c r="H77" s="134"/>
      <c r="I77" s="134"/>
      <c r="J77" s="134"/>
      <c r="K77" s="134"/>
      <c r="L77" s="134"/>
      <c r="M77" s="134"/>
      <c r="N77" s="134"/>
      <c r="O77" s="134"/>
      <c r="P77" s="134"/>
      <c r="Q77" s="134"/>
      <c r="R77" s="134"/>
      <c r="S77" s="134"/>
      <c r="T77" s="134"/>
      <c r="U77" s="134"/>
    </row>
    <row r="78" spans="1:21" ht="18" customHeight="1" x14ac:dyDescent="0.2">
      <c r="B78" s="35"/>
      <c r="C78" s="35"/>
      <c r="D78" s="134"/>
      <c r="E78" s="134"/>
      <c r="F78" s="134"/>
      <c r="G78" s="134"/>
      <c r="H78" s="134"/>
      <c r="I78" s="134"/>
      <c r="J78" s="134"/>
      <c r="K78" s="134"/>
      <c r="L78" s="134"/>
      <c r="M78" s="134"/>
      <c r="N78" s="134"/>
      <c r="O78" s="134"/>
      <c r="P78" s="134"/>
      <c r="Q78" s="134"/>
      <c r="R78" s="134"/>
      <c r="S78" s="134"/>
      <c r="T78" s="134"/>
      <c r="U78" s="134"/>
    </row>
    <row r="79" spans="1:21" ht="18" customHeight="1" x14ac:dyDescent="0.2">
      <c r="B79" s="35"/>
      <c r="C79" s="35"/>
      <c r="D79" s="135"/>
      <c r="E79" s="135"/>
      <c r="F79" s="135"/>
      <c r="G79" s="135"/>
      <c r="H79" s="135"/>
      <c r="I79" s="135"/>
      <c r="J79" s="135"/>
      <c r="K79" s="135"/>
      <c r="L79" s="135"/>
      <c r="M79" s="135"/>
      <c r="N79" s="135"/>
      <c r="O79" s="135"/>
      <c r="P79" s="135"/>
      <c r="Q79" s="135"/>
      <c r="R79" s="135"/>
      <c r="S79" s="135"/>
      <c r="T79" s="135"/>
      <c r="U79" s="135"/>
    </row>
    <row r="80" spans="1:21" ht="18" customHeight="1" x14ac:dyDescent="0.2">
      <c r="B80" s="35"/>
      <c r="C80" s="35"/>
      <c r="D80" s="134"/>
      <c r="E80" s="134"/>
      <c r="F80" s="134"/>
      <c r="G80" s="134"/>
      <c r="H80" s="134"/>
      <c r="I80" s="134"/>
      <c r="J80" s="134"/>
      <c r="K80" s="134"/>
      <c r="L80" s="134"/>
      <c r="M80" s="134"/>
      <c r="N80" s="134"/>
      <c r="O80" s="134"/>
      <c r="P80" s="134"/>
      <c r="Q80" s="134"/>
      <c r="R80" s="134"/>
      <c r="S80" s="134"/>
      <c r="T80" s="134"/>
      <c r="U80" s="134"/>
    </row>
    <row r="81" spans="1:21" ht="18" customHeight="1" x14ac:dyDescent="0.2">
      <c r="B81" s="35"/>
      <c r="C81" s="35"/>
      <c r="D81" s="133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</row>
    <row r="82" spans="1:21" ht="18" customHeight="1" x14ac:dyDescent="0.2">
      <c r="B82" s="139"/>
      <c r="C82" s="139"/>
      <c r="D82" s="134"/>
      <c r="E82" s="134"/>
      <c r="F82" s="134"/>
      <c r="G82" s="134"/>
      <c r="H82" s="134"/>
      <c r="I82" s="134"/>
      <c r="J82" s="134"/>
      <c r="K82" s="134"/>
      <c r="L82" s="134"/>
      <c r="M82" s="134"/>
      <c r="N82" s="134"/>
      <c r="O82" s="134"/>
      <c r="P82" s="134"/>
      <c r="Q82" s="134"/>
      <c r="R82" s="134"/>
      <c r="S82" s="134"/>
      <c r="T82" s="134"/>
      <c r="U82" s="134"/>
    </row>
    <row r="83" spans="1:21" customFormat="1" ht="18" customHeight="1" x14ac:dyDescent="0.3">
      <c r="A83" s="36"/>
      <c r="B83" s="139"/>
      <c r="C83" s="139"/>
      <c r="D83" s="134"/>
      <c r="E83" s="134"/>
      <c r="F83" s="134"/>
      <c r="G83" s="134"/>
      <c r="H83" s="134"/>
      <c r="I83" s="134"/>
      <c r="J83" s="134"/>
      <c r="K83" s="134"/>
      <c r="L83" s="134"/>
      <c r="M83" s="134"/>
      <c r="N83" s="134"/>
      <c r="O83" s="134"/>
      <c r="P83" s="134"/>
      <c r="Q83" s="134"/>
      <c r="R83" s="134"/>
      <c r="S83" s="134"/>
      <c r="T83" s="134"/>
      <c r="U83" s="134"/>
    </row>
    <row r="84" spans="1:21" customFormat="1" ht="18" customHeight="1" x14ac:dyDescent="0.3">
      <c r="A84" s="36"/>
      <c r="B84" s="139"/>
      <c r="C84" s="139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</row>
    <row r="85" spans="1:21" ht="18" customHeight="1" x14ac:dyDescent="0.2">
      <c r="B85" s="139"/>
      <c r="C85" s="139"/>
      <c r="D85" s="134"/>
      <c r="E85" s="134"/>
      <c r="F85" s="134"/>
      <c r="G85" s="134"/>
      <c r="H85" s="134"/>
      <c r="I85" s="134"/>
      <c r="J85" s="134"/>
      <c r="K85" s="134"/>
      <c r="L85" s="134"/>
      <c r="M85" s="134"/>
      <c r="N85" s="134"/>
      <c r="O85" s="134"/>
      <c r="P85" s="134"/>
      <c r="Q85" s="134"/>
      <c r="R85" s="134"/>
      <c r="S85" s="134"/>
      <c r="T85" s="134"/>
      <c r="U85" s="134"/>
    </row>
    <row r="86" spans="1:21" ht="18" customHeight="1" x14ac:dyDescent="0.2">
      <c r="B86" s="139"/>
      <c r="C86" s="139"/>
      <c r="D86" s="134"/>
      <c r="E86" s="134"/>
      <c r="F86" s="134"/>
      <c r="G86" s="134"/>
      <c r="H86" s="134"/>
      <c r="I86" s="134"/>
      <c r="J86" s="134"/>
      <c r="K86" s="134"/>
      <c r="L86" s="134"/>
      <c r="M86" s="134"/>
      <c r="N86" s="134"/>
      <c r="O86" s="134"/>
      <c r="P86" s="134"/>
      <c r="Q86" s="134"/>
      <c r="R86" s="134"/>
      <c r="S86" s="134"/>
      <c r="T86" s="134"/>
      <c r="U86" s="134"/>
    </row>
    <row r="87" spans="1:21" ht="18" customHeight="1" x14ac:dyDescent="0.2">
      <c r="B87" s="139"/>
      <c r="C87" s="139"/>
      <c r="D87" s="134"/>
      <c r="E87" s="134"/>
      <c r="F87" s="134"/>
      <c r="G87" s="134"/>
      <c r="H87" s="134"/>
      <c r="I87" s="134"/>
      <c r="J87" s="134"/>
      <c r="K87" s="134"/>
      <c r="L87" s="134"/>
      <c r="M87" s="134"/>
      <c r="N87" s="134"/>
      <c r="O87" s="134"/>
      <c r="P87" s="134"/>
      <c r="Q87" s="134"/>
      <c r="R87" s="134"/>
      <c r="S87" s="134"/>
      <c r="T87" s="134"/>
      <c r="U87" s="134"/>
    </row>
    <row r="88" spans="1:21" ht="18" customHeight="1" x14ac:dyDescent="0.2">
      <c r="B88" s="35"/>
      <c r="C88" s="35"/>
      <c r="D88" s="134"/>
      <c r="E88" s="134"/>
      <c r="F88" s="134"/>
      <c r="G88" s="134"/>
      <c r="H88" s="134"/>
      <c r="I88" s="134"/>
      <c r="J88" s="134"/>
      <c r="K88" s="134"/>
      <c r="L88" s="134"/>
      <c r="M88" s="134"/>
      <c r="N88" s="134"/>
      <c r="O88" s="134"/>
      <c r="P88" s="134"/>
      <c r="Q88" s="134"/>
      <c r="R88" s="134"/>
      <c r="S88" s="134"/>
      <c r="T88" s="134"/>
      <c r="U88" s="134"/>
    </row>
    <row r="89" spans="1:21" ht="18" customHeight="1" x14ac:dyDescent="0.2">
      <c r="B89" s="139"/>
      <c r="C89" s="139"/>
      <c r="D89" s="134"/>
      <c r="E89" s="134"/>
      <c r="F89" s="134"/>
      <c r="G89" s="134"/>
      <c r="H89" s="134"/>
      <c r="I89" s="134"/>
      <c r="J89" s="134"/>
      <c r="K89" s="134"/>
      <c r="L89" s="134"/>
      <c r="M89" s="134"/>
      <c r="N89" s="134"/>
      <c r="O89" s="134"/>
      <c r="P89" s="134"/>
      <c r="Q89" s="134"/>
      <c r="R89" s="134"/>
      <c r="S89" s="134"/>
      <c r="T89" s="134"/>
      <c r="U89" s="134"/>
    </row>
    <row r="90" spans="1:21" ht="18" customHeight="1" x14ac:dyDescent="0.2">
      <c r="B90" s="139"/>
      <c r="C90" s="139"/>
      <c r="D90" s="134"/>
      <c r="E90" s="134"/>
      <c r="F90" s="134"/>
      <c r="G90" s="134"/>
      <c r="H90" s="134"/>
      <c r="I90" s="134"/>
      <c r="J90" s="134"/>
      <c r="K90" s="134"/>
      <c r="L90" s="134"/>
      <c r="M90" s="134"/>
      <c r="N90" s="134"/>
      <c r="O90" s="134"/>
      <c r="P90" s="134"/>
      <c r="Q90" s="134"/>
      <c r="R90" s="134"/>
      <c r="S90" s="134"/>
      <c r="T90" s="134"/>
      <c r="U90" s="134"/>
    </row>
    <row r="91" spans="1:21" ht="18" customHeight="1" x14ac:dyDescent="0.2">
      <c r="B91" s="139"/>
      <c r="C91" s="139"/>
      <c r="D91" s="134"/>
      <c r="E91" s="134"/>
      <c r="F91" s="134"/>
      <c r="G91" s="134"/>
      <c r="H91" s="134"/>
      <c r="I91" s="134"/>
      <c r="J91" s="134"/>
      <c r="K91" s="134"/>
      <c r="L91" s="134"/>
      <c r="M91" s="134"/>
      <c r="N91" s="134"/>
      <c r="O91" s="134"/>
      <c r="P91" s="134"/>
      <c r="Q91" s="134"/>
      <c r="R91" s="134"/>
      <c r="S91" s="134"/>
      <c r="T91" s="134"/>
      <c r="U91" s="134"/>
    </row>
    <row r="92" spans="1:21" ht="18" customHeight="1" x14ac:dyDescent="0.2">
      <c r="B92" s="35"/>
      <c r="C92" s="35"/>
      <c r="D92" s="134"/>
      <c r="E92" s="134"/>
      <c r="F92" s="134"/>
      <c r="G92" s="134"/>
      <c r="H92" s="134"/>
      <c r="I92" s="134"/>
      <c r="J92" s="134"/>
      <c r="K92" s="134"/>
      <c r="L92" s="134"/>
      <c r="M92" s="134"/>
      <c r="N92" s="134"/>
      <c r="O92" s="134"/>
      <c r="P92" s="134"/>
      <c r="Q92" s="134"/>
      <c r="R92" s="134"/>
      <c r="S92" s="134"/>
      <c r="T92" s="134"/>
      <c r="U92" s="134"/>
    </row>
    <row r="93" spans="1:21" ht="18" customHeight="1" x14ac:dyDescent="0.2">
      <c r="B93" s="35"/>
      <c r="C93" s="35"/>
      <c r="D93" s="134"/>
      <c r="E93" s="134"/>
      <c r="F93" s="134"/>
      <c r="G93" s="134"/>
      <c r="H93" s="134"/>
      <c r="I93" s="134"/>
      <c r="J93" s="134"/>
      <c r="K93" s="134"/>
      <c r="L93" s="134"/>
      <c r="M93" s="134"/>
      <c r="N93" s="134"/>
      <c r="O93" s="134"/>
      <c r="P93" s="134"/>
      <c r="Q93" s="134"/>
      <c r="R93" s="134"/>
      <c r="S93" s="134"/>
      <c r="T93" s="134"/>
      <c r="U93" s="134"/>
    </row>
    <row r="94" spans="1:21" ht="18" customHeight="1" x14ac:dyDescent="0.2">
      <c r="B94" s="35"/>
      <c r="C94" s="35"/>
      <c r="D94" s="134"/>
      <c r="E94" s="134"/>
      <c r="F94" s="134"/>
      <c r="G94" s="134"/>
      <c r="H94" s="134"/>
      <c r="I94" s="134"/>
      <c r="J94" s="134"/>
      <c r="K94" s="134"/>
      <c r="L94" s="134"/>
      <c r="M94" s="134"/>
      <c r="N94" s="134"/>
      <c r="O94" s="134"/>
      <c r="P94" s="134"/>
      <c r="Q94" s="134"/>
      <c r="R94" s="134"/>
      <c r="S94" s="134"/>
      <c r="T94" s="134"/>
      <c r="U94" s="134"/>
    </row>
    <row r="95" spans="1:21" ht="18" customHeight="1" x14ac:dyDescent="0.2">
      <c r="B95" s="35"/>
      <c r="C95" s="35"/>
      <c r="D95" s="134"/>
      <c r="E95" s="134"/>
      <c r="F95" s="134"/>
      <c r="G95" s="134"/>
      <c r="H95" s="134"/>
      <c r="I95" s="134"/>
      <c r="J95" s="134"/>
      <c r="K95" s="134"/>
      <c r="L95" s="134"/>
      <c r="M95" s="134"/>
      <c r="N95" s="134"/>
      <c r="O95" s="134"/>
      <c r="P95" s="134"/>
      <c r="Q95" s="134"/>
      <c r="R95" s="134"/>
      <c r="S95" s="134"/>
      <c r="T95" s="134"/>
      <c r="U95" s="134"/>
    </row>
    <row r="96" spans="1:21" ht="18" customHeight="1" x14ac:dyDescent="0.2">
      <c r="B96" s="35"/>
      <c r="C96" s="35"/>
      <c r="D96" s="134"/>
      <c r="E96" s="134"/>
      <c r="F96" s="134"/>
      <c r="G96" s="134"/>
      <c r="H96" s="134"/>
      <c r="I96" s="134"/>
      <c r="J96" s="134"/>
      <c r="K96" s="134"/>
      <c r="L96" s="134"/>
      <c r="M96" s="134"/>
      <c r="N96" s="134"/>
      <c r="O96" s="134"/>
      <c r="P96" s="134"/>
      <c r="Q96" s="134"/>
      <c r="R96" s="134"/>
      <c r="S96" s="134"/>
      <c r="T96" s="134"/>
      <c r="U96" s="134"/>
    </row>
    <row r="97" spans="1:21" ht="18" customHeight="1" x14ac:dyDescent="0.2">
      <c r="B97" s="35"/>
      <c r="C97" s="35"/>
      <c r="D97" s="134"/>
      <c r="E97" s="134"/>
      <c r="F97" s="134"/>
      <c r="G97" s="134"/>
      <c r="H97" s="134"/>
      <c r="I97" s="134"/>
      <c r="J97" s="134"/>
      <c r="K97" s="134"/>
      <c r="L97" s="134"/>
      <c r="M97" s="134"/>
      <c r="N97" s="134"/>
      <c r="O97" s="134"/>
      <c r="P97" s="134"/>
      <c r="Q97" s="134"/>
      <c r="R97" s="134"/>
      <c r="S97" s="134"/>
      <c r="T97" s="134"/>
      <c r="U97" s="134"/>
    </row>
    <row r="98" spans="1:21" ht="18" customHeight="1" x14ac:dyDescent="0.2">
      <c r="B98" s="35"/>
      <c r="C98" s="35"/>
      <c r="D98" s="134"/>
      <c r="E98" s="134"/>
      <c r="F98" s="134"/>
      <c r="G98" s="134"/>
      <c r="H98" s="134"/>
      <c r="I98" s="134"/>
      <c r="J98" s="134"/>
      <c r="K98" s="134"/>
      <c r="L98" s="134"/>
      <c r="M98" s="134"/>
      <c r="N98" s="134"/>
      <c r="O98" s="134"/>
      <c r="P98" s="134"/>
      <c r="Q98" s="134"/>
      <c r="R98" s="134"/>
      <c r="S98" s="134"/>
      <c r="T98" s="134"/>
      <c r="U98" s="134"/>
    </row>
    <row r="99" spans="1:21" ht="18" customHeight="1" x14ac:dyDescent="0.2">
      <c r="B99" s="35"/>
      <c r="C99" s="35"/>
      <c r="D99" s="134"/>
      <c r="E99" s="134"/>
      <c r="F99" s="134"/>
      <c r="G99" s="134"/>
      <c r="H99" s="134"/>
      <c r="I99" s="134"/>
      <c r="J99" s="134"/>
      <c r="K99" s="134"/>
      <c r="L99" s="134"/>
      <c r="M99" s="134"/>
      <c r="N99" s="134"/>
      <c r="O99" s="134"/>
      <c r="P99" s="134"/>
      <c r="Q99" s="134"/>
      <c r="R99" s="134"/>
      <c r="S99" s="134"/>
      <c r="T99" s="134"/>
      <c r="U99" s="134"/>
    </row>
    <row r="100" spans="1:21" ht="18" customHeight="1" x14ac:dyDescent="0.2">
      <c r="B100" s="35"/>
      <c r="C100" s="35"/>
      <c r="D100" s="134"/>
      <c r="E100" s="134"/>
      <c r="F100" s="134"/>
      <c r="G100" s="134"/>
      <c r="H100" s="134"/>
      <c r="I100" s="134"/>
      <c r="J100" s="134"/>
      <c r="K100" s="134"/>
      <c r="L100" s="134"/>
      <c r="M100" s="134"/>
      <c r="N100" s="134"/>
      <c r="O100" s="134"/>
      <c r="P100" s="134"/>
      <c r="Q100" s="134"/>
      <c r="R100" s="134"/>
      <c r="S100" s="134"/>
      <c r="T100" s="134"/>
      <c r="U100" s="134"/>
    </row>
    <row r="101" spans="1:21" ht="18" customHeight="1" x14ac:dyDescent="0.2">
      <c r="B101" s="35"/>
      <c r="C101" s="35"/>
      <c r="D101" s="134"/>
      <c r="E101" s="134"/>
      <c r="F101" s="134"/>
      <c r="G101" s="134"/>
      <c r="H101" s="134"/>
      <c r="I101" s="134"/>
      <c r="J101" s="134"/>
      <c r="K101" s="134"/>
      <c r="L101" s="134"/>
      <c r="M101" s="134"/>
      <c r="N101" s="134"/>
      <c r="O101" s="134"/>
      <c r="P101" s="134"/>
      <c r="Q101" s="134"/>
      <c r="R101" s="134"/>
      <c r="S101" s="134"/>
      <c r="T101" s="134"/>
      <c r="U101" s="134"/>
    </row>
    <row r="102" spans="1:21" customFormat="1" ht="18" customHeight="1" x14ac:dyDescent="0.3">
      <c r="A102" s="36"/>
      <c r="B102" s="35"/>
      <c r="C102" s="35"/>
      <c r="D102" s="134"/>
      <c r="E102" s="134"/>
      <c r="F102" s="134"/>
      <c r="G102" s="134"/>
      <c r="H102" s="134"/>
      <c r="I102" s="134"/>
      <c r="J102" s="134"/>
      <c r="K102" s="134"/>
      <c r="L102" s="134"/>
      <c r="M102" s="134"/>
      <c r="N102" s="134"/>
      <c r="O102" s="134"/>
      <c r="P102" s="134"/>
      <c r="Q102" s="134"/>
      <c r="R102" s="134"/>
      <c r="S102" s="134"/>
      <c r="T102" s="134"/>
      <c r="U102" s="134"/>
    </row>
    <row r="103" spans="1:21" ht="18" customHeight="1" x14ac:dyDescent="0.2">
      <c r="B103" s="139"/>
      <c r="C103" s="139"/>
      <c r="D103" s="134"/>
      <c r="E103" s="134"/>
      <c r="F103" s="134"/>
      <c r="G103" s="134"/>
      <c r="H103" s="134"/>
      <c r="I103" s="134"/>
      <c r="J103" s="134"/>
      <c r="K103" s="134"/>
      <c r="L103" s="134"/>
      <c r="M103" s="134"/>
      <c r="N103" s="134"/>
      <c r="O103" s="134"/>
      <c r="P103" s="134"/>
      <c r="Q103" s="134"/>
      <c r="R103" s="134"/>
      <c r="S103" s="134"/>
      <c r="T103" s="134"/>
      <c r="U103" s="134"/>
    </row>
    <row r="104" spans="1:21" ht="18" customHeight="1" x14ac:dyDescent="0.2">
      <c r="B104" s="139"/>
      <c r="C104" s="139"/>
      <c r="D104" s="134"/>
      <c r="E104" s="134"/>
      <c r="F104" s="134"/>
      <c r="G104" s="134"/>
      <c r="H104" s="134"/>
      <c r="I104" s="134"/>
      <c r="J104" s="134"/>
      <c r="K104" s="134"/>
      <c r="L104" s="134"/>
      <c r="M104" s="134"/>
      <c r="N104" s="134"/>
      <c r="O104" s="134"/>
      <c r="P104" s="134"/>
      <c r="Q104" s="134"/>
      <c r="R104" s="134"/>
      <c r="S104" s="134"/>
      <c r="T104" s="134"/>
      <c r="U104" s="134"/>
    </row>
    <row r="105" spans="1:21" ht="18" customHeight="1" x14ac:dyDescent="0.2">
      <c r="B105" s="139"/>
      <c r="C105" s="139"/>
      <c r="D105" s="134"/>
      <c r="E105" s="134"/>
      <c r="F105" s="134"/>
      <c r="G105" s="134"/>
      <c r="H105" s="134"/>
      <c r="I105" s="134"/>
      <c r="J105" s="134"/>
      <c r="K105" s="134"/>
      <c r="L105" s="134"/>
      <c r="M105" s="134"/>
      <c r="N105" s="134"/>
      <c r="O105" s="134"/>
      <c r="P105" s="134"/>
      <c r="Q105" s="134"/>
      <c r="R105" s="134"/>
      <c r="S105" s="134"/>
      <c r="T105" s="134"/>
      <c r="U105" s="134"/>
    </row>
    <row r="106" spans="1:21" ht="18" customHeight="1" x14ac:dyDescent="0.2">
      <c r="B106" s="35"/>
      <c r="C106" s="35"/>
      <c r="D106" s="134"/>
      <c r="E106" s="134"/>
      <c r="F106" s="134"/>
      <c r="G106" s="134"/>
      <c r="H106" s="134"/>
      <c r="I106" s="134"/>
      <c r="J106" s="134"/>
      <c r="K106" s="134"/>
      <c r="L106" s="134"/>
      <c r="M106" s="134"/>
      <c r="N106" s="134"/>
      <c r="O106" s="134"/>
      <c r="P106" s="134"/>
      <c r="Q106" s="134"/>
      <c r="R106" s="134"/>
      <c r="S106" s="134"/>
      <c r="T106" s="134"/>
      <c r="U106" s="134"/>
    </row>
    <row r="107" spans="1:21" ht="18" customHeight="1" x14ac:dyDescent="0.2">
      <c r="B107" s="139"/>
      <c r="C107" s="139"/>
      <c r="D107" s="134"/>
      <c r="E107" s="134"/>
      <c r="F107" s="134"/>
      <c r="G107" s="134"/>
      <c r="H107" s="134"/>
      <c r="I107" s="134"/>
      <c r="J107" s="134"/>
      <c r="K107" s="134"/>
      <c r="L107" s="134"/>
      <c r="M107" s="134"/>
      <c r="N107" s="134"/>
      <c r="O107" s="134"/>
      <c r="P107" s="134"/>
      <c r="Q107" s="134"/>
      <c r="R107" s="134"/>
      <c r="S107" s="134"/>
      <c r="T107" s="134"/>
      <c r="U107" s="134"/>
    </row>
    <row r="108" spans="1:21" ht="18" customHeight="1" x14ac:dyDescent="0.2">
      <c r="B108" s="35"/>
      <c r="C108" s="35"/>
      <c r="D108" s="134"/>
      <c r="E108" s="134"/>
      <c r="F108" s="134"/>
      <c r="G108" s="134"/>
      <c r="H108" s="134"/>
      <c r="I108" s="134"/>
      <c r="J108" s="134"/>
      <c r="K108" s="134"/>
      <c r="L108" s="134"/>
      <c r="M108" s="134"/>
      <c r="N108" s="134"/>
      <c r="O108" s="134"/>
      <c r="P108" s="134"/>
      <c r="Q108" s="134"/>
      <c r="R108" s="134"/>
      <c r="S108" s="134"/>
      <c r="T108" s="134"/>
      <c r="U108" s="134"/>
    </row>
    <row r="109" spans="1:21" ht="18" customHeight="1" x14ac:dyDescent="0.2">
      <c r="B109" s="35"/>
      <c r="C109" s="35"/>
      <c r="D109" s="134"/>
      <c r="E109" s="134"/>
      <c r="F109" s="134"/>
      <c r="G109" s="134"/>
      <c r="H109" s="134"/>
      <c r="I109" s="134"/>
      <c r="J109" s="134"/>
      <c r="K109" s="134"/>
      <c r="L109" s="134"/>
      <c r="M109" s="134"/>
      <c r="N109" s="134"/>
      <c r="O109" s="134"/>
      <c r="P109" s="134"/>
      <c r="Q109" s="134"/>
      <c r="R109" s="134"/>
      <c r="S109" s="134"/>
      <c r="T109" s="134"/>
      <c r="U109" s="134"/>
    </row>
    <row r="110" spans="1:21" ht="18" customHeight="1" x14ac:dyDescent="0.2"/>
    <row r="111" spans="1:21" s="36" customFormat="1" ht="30" customHeight="1" x14ac:dyDescent="0.2">
      <c r="B111" s="135"/>
      <c r="C111" s="135"/>
      <c r="D111" s="144"/>
      <c r="E111" s="144"/>
      <c r="F111" s="144"/>
      <c r="G111" s="144"/>
      <c r="H111" s="144"/>
      <c r="I111" s="144"/>
      <c r="J111" s="144"/>
      <c r="K111" s="144"/>
      <c r="L111" s="144"/>
      <c r="M111" s="144"/>
      <c r="N111" s="144"/>
      <c r="O111" s="144"/>
      <c r="P111" s="144"/>
      <c r="Q111" s="144"/>
      <c r="R111" s="144"/>
      <c r="S111" s="144"/>
      <c r="T111" s="144"/>
      <c r="U111" s="144"/>
    </row>
    <row r="112" spans="1:21" ht="18" customHeight="1" x14ac:dyDescent="0.2">
      <c r="B112" s="135"/>
      <c r="C112" s="135"/>
      <c r="D112" s="134"/>
      <c r="E112" s="134"/>
      <c r="F112" s="134"/>
      <c r="G112" s="134"/>
      <c r="H112" s="134"/>
      <c r="I112" s="134"/>
      <c r="J112" s="134"/>
      <c r="K112" s="134"/>
      <c r="L112" s="134"/>
      <c r="M112" s="134"/>
      <c r="N112" s="134"/>
      <c r="O112" s="134"/>
      <c r="P112" s="134"/>
      <c r="Q112" s="134"/>
      <c r="R112" s="134"/>
      <c r="S112" s="134"/>
      <c r="T112" s="134"/>
      <c r="U112" s="134"/>
    </row>
    <row r="113" spans="2:21" ht="18" customHeight="1" x14ac:dyDescent="0.2">
      <c r="B113" s="132"/>
      <c r="C113" s="132"/>
      <c r="D113" s="134"/>
      <c r="E113" s="134"/>
      <c r="F113" s="134"/>
      <c r="G113" s="134"/>
      <c r="H113" s="134"/>
      <c r="I113" s="134"/>
      <c r="J113" s="134"/>
      <c r="K113" s="134"/>
      <c r="L113" s="134"/>
      <c r="M113" s="134"/>
      <c r="N113" s="134"/>
      <c r="O113" s="134"/>
      <c r="P113" s="134"/>
      <c r="Q113" s="134"/>
      <c r="R113" s="134"/>
      <c r="S113" s="134"/>
      <c r="T113" s="134"/>
      <c r="U113" s="134"/>
    </row>
    <row r="114" spans="2:21" ht="18" customHeight="1" x14ac:dyDescent="0.2">
      <c r="B114" s="132"/>
      <c r="C114" s="132"/>
      <c r="D114" s="134"/>
      <c r="E114" s="134"/>
      <c r="F114" s="134"/>
      <c r="G114" s="134"/>
      <c r="H114" s="134"/>
      <c r="I114" s="134"/>
      <c r="J114" s="134"/>
      <c r="K114" s="134"/>
      <c r="L114" s="134"/>
      <c r="M114" s="134"/>
      <c r="N114" s="134"/>
      <c r="O114" s="134"/>
      <c r="P114" s="134"/>
      <c r="Q114" s="134"/>
      <c r="R114" s="134"/>
      <c r="S114" s="134"/>
      <c r="T114" s="134"/>
      <c r="U114" s="134"/>
    </row>
    <row r="115" spans="2:21" ht="18" customHeight="1" x14ac:dyDescent="0.2">
      <c r="B115" s="132"/>
      <c r="C115" s="132"/>
      <c r="D115" s="134"/>
      <c r="E115" s="134"/>
      <c r="F115" s="134"/>
      <c r="G115" s="134"/>
      <c r="H115" s="134"/>
      <c r="I115" s="134"/>
      <c r="J115" s="134"/>
      <c r="K115" s="134"/>
      <c r="L115" s="134"/>
      <c r="M115" s="134"/>
      <c r="N115" s="134"/>
      <c r="O115" s="134"/>
      <c r="P115" s="134"/>
      <c r="Q115" s="134"/>
      <c r="R115" s="134"/>
      <c r="S115" s="134"/>
      <c r="T115" s="134"/>
      <c r="U115" s="134"/>
    </row>
    <row r="116" spans="2:21" ht="18" customHeight="1" x14ac:dyDescent="0.2">
      <c r="B116" s="132"/>
      <c r="C116" s="132"/>
      <c r="D116" s="134"/>
      <c r="E116" s="134"/>
      <c r="F116" s="134"/>
      <c r="G116" s="134"/>
      <c r="H116" s="134"/>
      <c r="I116" s="134"/>
      <c r="J116" s="134"/>
      <c r="K116" s="134"/>
      <c r="L116" s="134"/>
      <c r="M116" s="134"/>
      <c r="N116" s="134"/>
      <c r="O116" s="134"/>
      <c r="P116" s="134"/>
      <c r="Q116" s="134"/>
      <c r="R116" s="134"/>
      <c r="S116" s="134"/>
      <c r="T116" s="134"/>
      <c r="U116" s="134"/>
    </row>
    <row r="117" spans="2:21" ht="18" customHeight="1" x14ac:dyDescent="0.2">
      <c r="B117" s="132"/>
      <c r="C117" s="132"/>
      <c r="D117" s="134"/>
      <c r="E117" s="134"/>
      <c r="F117" s="134"/>
      <c r="G117" s="134"/>
      <c r="H117" s="134"/>
      <c r="I117" s="134"/>
      <c r="J117" s="134"/>
      <c r="K117" s="134"/>
      <c r="L117" s="134"/>
      <c r="M117" s="134"/>
      <c r="N117" s="134"/>
      <c r="O117" s="134"/>
      <c r="P117" s="134"/>
      <c r="Q117" s="134"/>
      <c r="R117" s="134"/>
      <c r="S117" s="134"/>
      <c r="T117" s="134"/>
      <c r="U117" s="134"/>
    </row>
    <row r="118" spans="2:21" ht="18" customHeight="1" x14ac:dyDescent="0.2">
      <c r="B118" s="132"/>
      <c r="C118" s="132"/>
      <c r="D118" s="134"/>
      <c r="E118" s="134"/>
      <c r="F118" s="134"/>
      <c r="G118" s="134"/>
      <c r="H118" s="134"/>
      <c r="I118" s="134"/>
      <c r="J118" s="134"/>
      <c r="K118" s="134"/>
      <c r="L118" s="134"/>
      <c r="M118" s="134"/>
      <c r="N118" s="134"/>
      <c r="O118" s="134"/>
      <c r="P118" s="134"/>
      <c r="Q118" s="134"/>
      <c r="R118" s="134"/>
      <c r="S118" s="134"/>
      <c r="T118" s="134"/>
      <c r="U118" s="134"/>
    </row>
    <row r="119" spans="2:21" ht="18" customHeight="1" x14ac:dyDescent="0.2">
      <c r="B119" s="132"/>
      <c r="C119" s="132"/>
      <c r="D119" s="134"/>
      <c r="E119" s="134"/>
      <c r="F119" s="134"/>
      <c r="G119" s="134"/>
      <c r="H119" s="134"/>
      <c r="I119" s="134"/>
      <c r="J119" s="134"/>
      <c r="K119" s="134"/>
      <c r="L119" s="134"/>
      <c r="M119" s="134"/>
      <c r="N119" s="134"/>
      <c r="O119" s="134"/>
      <c r="P119" s="134"/>
      <c r="Q119" s="134"/>
      <c r="R119" s="134"/>
      <c r="S119" s="134"/>
      <c r="T119" s="134"/>
      <c r="U119" s="134"/>
    </row>
    <row r="120" spans="2:21" ht="18" customHeight="1" x14ac:dyDescent="0.2">
      <c r="B120" s="132"/>
      <c r="C120" s="132"/>
      <c r="D120" s="134"/>
      <c r="E120" s="134"/>
      <c r="F120" s="134"/>
      <c r="G120" s="134"/>
      <c r="H120" s="134"/>
      <c r="I120" s="134"/>
      <c r="J120" s="134"/>
      <c r="K120" s="134"/>
      <c r="L120" s="134"/>
      <c r="M120" s="134"/>
      <c r="N120" s="134"/>
      <c r="O120" s="134"/>
      <c r="P120" s="134"/>
      <c r="Q120" s="134"/>
      <c r="R120" s="134"/>
      <c r="S120" s="134"/>
      <c r="T120" s="134"/>
      <c r="U120" s="134"/>
    </row>
    <row r="121" spans="2:21" ht="18" customHeight="1" x14ac:dyDescent="0.2">
      <c r="B121" s="132"/>
      <c r="C121" s="132"/>
      <c r="D121" s="134"/>
      <c r="E121" s="134"/>
      <c r="F121" s="134"/>
      <c r="G121" s="134"/>
      <c r="H121" s="134"/>
      <c r="I121" s="134"/>
      <c r="J121" s="134"/>
      <c r="K121" s="134"/>
      <c r="L121" s="134"/>
      <c r="M121" s="134"/>
      <c r="N121" s="134"/>
      <c r="O121" s="134"/>
      <c r="P121" s="134"/>
      <c r="Q121" s="134"/>
      <c r="R121" s="134"/>
      <c r="S121" s="134"/>
      <c r="T121" s="134"/>
      <c r="U121" s="134"/>
    </row>
    <row r="122" spans="2:21" ht="18" customHeight="1" x14ac:dyDescent="0.2">
      <c r="B122" s="132"/>
      <c r="C122" s="132"/>
      <c r="D122" s="134"/>
      <c r="E122" s="134"/>
      <c r="F122" s="134"/>
      <c r="G122" s="134"/>
      <c r="H122" s="134"/>
      <c r="I122" s="134"/>
      <c r="J122" s="134"/>
      <c r="K122" s="134"/>
      <c r="L122" s="134"/>
      <c r="M122" s="134"/>
      <c r="N122" s="134"/>
      <c r="O122" s="134"/>
      <c r="P122" s="134"/>
      <c r="Q122" s="134"/>
      <c r="R122" s="134"/>
      <c r="S122" s="134"/>
      <c r="T122" s="134"/>
      <c r="U122" s="134"/>
    </row>
    <row r="123" spans="2:21" ht="18" customHeight="1" x14ac:dyDescent="0.2">
      <c r="B123" s="132"/>
      <c r="C123" s="132"/>
      <c r="D123" s="134"/>
      <c r="E123" s="134"/>
      <c r="F123" s="134"/>
      <c r="G123" s="134"/>
      <c r="H123" s="134"/>
      <c r="I123" s="134"/>
      <c r="J123" s="134"/>
      <c r="K123" s="134"/>
      <c r="L123" s="134"/>
      <c r="M123" s="134"/>
      <c r="N123" s="134"/>
      <c r="O123" s="134"/>
      <c r="P123" s="134"/>
      <c r="Q123" s="134"/>
      <c r="R123" s="134"/>
      <c r="S123" s="134"/>
      <c r="T123" s="134"/>
      <c r="U123" s="134"/>
    </row>
    <row r="124" spans="2:21" ht="18" customHeight="1" x14ac:dyDescent="0.2">
      <c r="B124" s="135"/>
      <c r="C124" s="135"/>
      <c r="D124" s="135"/>
      <c r="E124" s="135"/>
      <c r="F124" s="135"/>
      <c r="G124" s="135"/>
      <c r="H124" s="135"/>
      <c r="I124" s="135"/>
      <c r="J124" s="135"/>
      <c r="K124" s="135"/>
      <c r="L124" s="135"/>
      <c r="M124" s="135"/>
      <c r="N124" s="135"/>
      <c r="O124" s="135"/>
      <c r="P124" s="135"/>
      <c r="Q124" s="135"/>
      <c r="R124" s="135"/>
      <c r="S124" s="135"/>
      <c r="T124" s="135"/>
      <c r="U124" s="135"/>
    </row>
    <row r="125" spans="2:21" ht="18" customHeight="1" x14ac:dyDescent="0.2">
      <c r="B125" s="132"/>
      <c r="C125" s="132"/>
      <c r="D125" s="134"/>
      <c r="E125" s="134"/>
      <c r="F125" s="134"/>
      <c r="G125" s="134"/>
      <c r="H125" s="134"/>
      <c r="I125" s="134"/>
      <c r="J125" s="134"/>
      <c r="K125" s="134"/>
      <c r="L125" s="134"/>
      <c r="M125" s="134"/>
      <c r="N125" s="134"/>
      <c r="O125" s="134"/>
      <c r="P125" s="134"/>
      <c r="Q125" s="134"/>
      <c r="R125" s="134"/>
      <c r="S125" s="134"/>
      <c r="T125" s="134"/>
      <c r="U125" s="134"/>
    </row>
    <row r="126" spans="2:21" ht="18" customHeight="1" x14ac:dyDescent="0.2">
      <c r="B126" s="132"/>
      <c r="C126" s="132"/>
      <c r="D126" s="134"/>
      <c r="E126" s="134"/>
      <c r="F126" s="134"/>
      <c r="G126" s="134"/>
      <c r="H126" s="134"/>
      <c r="I126" s="134"/>
      <c r="J126" s="134"/>
      <c r="K126" s="134"/>
      <c r="L126" s="134"/>
      <c r="M126" s="134"/>
      <c r="N126" s="134"/>
      <c r="O126" s="134"/>
      <c r="P126" s="134"/>
      <c r="Q126" s="134"/>
      <c r="R126" s="134"/>
      <c r="S126" s="134"/>
      <c r="T126" s="134"/>
      <c r="U126" s="134"/>
    </row>
    <row r="127" spans="2:21" ht="18" customHeight="1" x14ac:dyDescent="0.2">
      <c r="B127" s="132"/>
      <c r="C127" s="132"/>
      <c r="D127" s="134"/>
      <c r="E127" s="134"/>
      <c r="F127" s="134"/>
      <c r="G127" s="134"/>
      <c r="H127" s="134"/>
      <c r="I127" s="134"/>
      <c r="J127" s="134"/>
      <c r="K127" s="134"/>
      <c r="L127" s="134"/>
      <c r="M127" s="134"/>
      <c r="N127" s="134"/>
      <c r="O127" s="134"/>
      <c r="P127" s="134"/>
      <c r="Q127" s="134"/>
      <c r="R127" s="134"/>
      <c r="S127" s="134"/>
      <c r="T127" s="134"/>
      <c r="U127" s="134"/>
    </row>
    <row r="128" spans="2:21" ht="18" customHeight="1" x14ac:dyDescent="0.2">
      <c r="B128" s="132"/>
      <c r="C128" s="132"/>
      <c r="D128" s="134"/>
      <c r="E128" s="134"/>
      <c r="F128" s="134"/>
      <c r="G128" s="134"/>
      <c r="H128" s="134"/>
      <c r="I128" s="134"/>
      <c r="J128" s="134"/>
      <c r="K128" s="134"/>
      <c r="L128" s="134"/>
      <c r="M128" s="134"/>
      <c r="N128" s="134"/>
      <c r="O128" s="134"/>
      <c r="P128" s="134"/>
      <c r="Q128" s="134"/>
      <c r="R128" s="134"/>
      <c r="S128" s="134"/>
      <c r="T128" s="134"/>
      <c r="U128" s="134"/>
    </row>
    <row r="129" spans="1:21" ht="18" customHeight="1" x14ac:dyDescent="0.2">
      <c r="B129" s="132"/>
      <c r="C129" s="132"/>
      <c r="D129" s="134"/>
      <c r="E129" s="134"/>
      <c r="F129" s="134"/>
      <c r="G129" s="134"/>
      <c r="H129" s="134"/>
      <c r="I129" s="134"/>
      <c r="J129" s="134"/>
      <c r="K129" s="134"/>
      <c r="L129" s="134"/>
      <c r="M129" s="134"/>
      <c r="N129" s="134"/>
      <c r="O129" s="134"/>
      <c r="P129" s="134"/>
      <c r="Q129" s="134"/>
      <c r="R129" s="134"/>
      <c r="S129" s="134"/>
      <c r="T129" s="134"/>
      <c r="U129" s="134"/>
    </row>
    <row r="130" spans="1:21" customFormat="1" ht="18" customHeight="1" x14ac:dyDescent="0.3">
      <c r="A130" s="36"/>
      <c r="B130" s="132"/>
      <c r="C130" s="132"/>
      <c r="D130" s="134"/>
      <c r="E130" s="134"/>
      <c r="F130" s="134"/>
      <c r="G130" s="134"/>
      <c r="H130" s="134"/>
      <c r="I130" s="134"/>
      <c r="J130" s="134"/>
      <c r="K130" s="134"/>
      <c r="L130" s="134"/>
      <c r="M130" s="134"/>
      <c r="N130" s="134"/>
      <c r="O130" s="134"/>
      <c r="P130" s="134"/>
      <c r="Q130" s="134"/>
      <c r="R130" s="134"/>
      <c r="S130" s="134"/>
      <c r="T130" s="134"/>
      <c r="U130" s="134"/>
    </row>
    <row r="131" spans="1:21" ht="18" customHeight="1" x14ac:dyDescent="0.2">
      <c r="B131" s="132"/>
      <c r="C131" s="132"/>
      <c r="D131" s="134"/>
      <c r="E131" s="134"/>
      <c r="F131" s="134"/>
      <c r="G131" s="134"/>
      <c r="H131" s="134"/>
      <c r="I131" s="134"/>
      <c r="J131" s="134"/>
      <c r="K131" s="134"/>
      <c r="L131" s="134"/>
      <c r="M131" s="134"/>
      <c r="N131" s="134"/>
      <c r="O131" s="134"/>
      <c r="P131" s="134"/>
      <c r="Q131" s="134"/>
      <c r="R131" s="134"/>
      <c r="S131" s="134"/>
      <c r="T131" s="134"/>
      <c r="U131" s="134"/>
    </row>
    <row r="132" spans="1:21" ht="18" customHeight="1" x14ac:dyDescent="0.2">
      <c r="B132" s="132"/>
      <c r="C132" s="132"/>
      <c r="D132" s="134"/>
      <c r="E132" s="134"/>
      <c r="F132" s="134"/>
      <c r="G132" s="134"/>
      <c r="H132" s="134"/>
      <c r="I132" s="134"/>
      <c r="J132" s="134"/>
      <c r="K132" s="134"/>
      <c r="L132" s="134"/>
      <c r="M132" s="134"/>
      <c r="N132" s="134"/>
      <c r="O132" s="134"/>
      <c r="P132" s="134"/>
      <c r="Q132" s="134"/>
      <c r="R132" s="134"/>
      <c r="S132" s="134"/>
      <c r="T132" s="134"/>
      <c r="U132" s="134"/>
    </row>
    <row r="133" spans="1:21" customFormat="1" ht="18" customHeight="1" x14ac:dyDescent="0.3">
      <c r="A133" s="36"/>
      <c r="B133" s="132"/>
      <c r="C133" s="132"/>
      <c r="D133" s="134"/>
      <c r="E133" s="134"/>
      <c r="F133" s="134"/>
      <c r="G133" s="134"/>
      <c r="H133" s="134"/>
      <c r="I133" s="134"/>
      <c r="J133" s="134"/>
      <c r="K133" s="134"/>
      <c r="L133" s="134"/>
      <c r="M133" s="134"/>
      <c r="N133" s="134"/>
      <c r="O133" s="134"/>
      <c r="P133" s="134"/>
      <c r="Q133" s="134"/>
      <c r="R133" s="134"/>
      <c r="S133" s="134"/>
      <c r="T133" s="134"/>
      <c r="U133" s="134"/>
    </row>
    <row r="134" spans="1:21" ht="18" customHeight="1" x14ac:dyDescent="0.2">
      <c r="B134" s="132"/>
      <c r="C134" s="132"/>
      <c r="D134" s="134"/>
      <c r="E134" s="134"/>
      <c r="F134" s="134"/>
      <c r="G134" s="134"/>
      <c r="H134" s="134"/>
      <c r="I134" s="134"/>
      <c r="J134" s="134"/>
      <c r="K134" s="134"/>
      <c r="L134" s="134"/>
      <c r="M134" s="134"/>
      <c r="N134" s="134"/>
      <c r="O134" s="134"/>
      <c r="P134" s="134"/>
      <c r="Q134" s="134"/>
      <c r="R134" s="134"/>
      <c r="S134" s="134"/>
      <c r="T134" s="134"/>
      <c r="U134" s="134"/>
    </row>
    <row r="135" spans="1:21" ht="18" customHeight="1" x14ac:dyDescent="0.2">
      <c r="B135" s="132"/>
      <c r="C135" s="132"/>
      <c r="D135" s="134"/>
      <c r="E135" s="134"/>
      <c r="F135" s="134"/>
      <c r="G135" s="134"/>
      <c r="H135" s="134"/>
      <c r="I135" s="134"/>
      <c r="J135" s="134"/>
      <c r="K135" s="134"/>
      <c r="L135" s="134"/>
      <c r="M135" s="134"/>
      <c r="N135" s="134"/>
      <c r="O135" s="134"/>
      <c r="P135" s="134"/>
      <c r="Q135" s="134"/>
      <c r="R135" s="134"/>
      <c r="S135" s="134"/>
      <c r="T135" s="134"/>
      <c r="U135" s="134"/>
    </row>
    <row r="136" spans="1:21" ht="18" customHeight="1" x14ac:dyDescent="0.2">
      <c r="B136" s="132"/>
      <c r="C136" s="132"/>
      <c r="D136" s="134"/>
      <c r="E136" s="134"/>
      <c r="F136" s="134"/>
      <c r="G136" s="134"/>
      <c r="H136" s="134"/>
      <c r="I136" s="134"/>
      <c r="J136" s="134"/>
      <c r="K136" s="134"/>
      <c r="L136" s="134"/>
      <c r="M136" s="134"/>
      <c r="N136" s="134"/>
      <c r="O136" s="134"/>
      <c r="P136" s="134"/>
      <c r="Q136" s="134"/>
      <c r="R136" s="134"/>
      <c r="S136" s="134"/>
      <c r="T136" s="134"/>
      <c r="U136" s="134"/>
    </row>
    <row r="137" spans="1:21" ht="18" customHeight="1" x14ac:dyDescent="0.2">
      <c r="B137" s="132"/>
      <c r="C137" s="132"/>
      <c r="D137" s="134"/>
      <c r="E137" s="134"/>
      <c r="F137" s="134"/>
      <c r="G137" s="134"/>
      <c r="H137" s="134"/>
      <c r="I137" s="134"/>
      <c r="J137" s="134"/>
      <c r="K137" s="134"/>
      <c r="L137" s="134"/>
      <c r="M137" s="134"/>
      <c r="N137" s="134"/>
      <c r="O137" s="134"/>
      <c r="P137" s="134"/>
      <c r="Q137" s="134"/>
      <c r="R137" s="134"/>
      <c r="S137" s="134"/>
      <c r="T137" s="134"/>
      <c r="U137" s="134"/>
    </row>
    <row r="138" spans="1:21" ht="18" customHeight="1" x14ac:dyDescent="0.2">
      <c r="B138" s="132"/>
      <c r="C138" s="132"/>
      <c r="D138" s="134"/>
      <c r="E138" s="134"/>
      <c r="F138" s="134"/>
      <c r="G138" s="134"/>
      <c r="H138" s="134"/>
      <c r="I138" s="134"/>
      <c r="J138" s="134"/>
      <c r="K138" s="134"/>
      <c r="L138" s="134"/>
      <c r="M138" s="134"/>
      <c r="N138" s="134"/>
      <c r="O138" s="134"/>
      <c r="P138" s="134"/>
      <c r="Q138" s="134"/>
      <c r="R138" s="134"/>
      <c r="S138" s="134"/>
      <c r="T138" s="134"/>
      <c r="U138" s="134"/>
    </row>
    <row r="139" spans="1:21" ht="18" customHeight="1" x14ac:dyDescent="0.2">
      <c r="B139" s="132"/>
      <c r="C139" s="132"/>
      <c r="D139" s="134"/>
      <c r="E139" s="134"/>
      <c r="F139" s="134"/>
      <c r="G139" s="134"/>
      <c r="H139" s="134"/>
      <c r="I139" s="134"/>
      <c r="J139" s="134"/>
      <c r="K139" s="134"/>
      <c r="L139" s="134"/>
      <c r="M139" s="134"/>
      <c r="N139" s="134"/>
      <c r="O139" s="134"/>
      <c r="P139" s="134"/>
      <c r="Q139" s="134"/>
      <c r="R139" s="134"/>
      <c r="S139" s="134"/>
      <c r="T139" s="134"/>
      <c r="U139" s="134"/>
    </row>
    <row r="140" spans="1:21" ht="18" customHeight="1" x14ac:dyDescent="0.2">
      <c r="B140" s="132"/>
      <c r="C140" s="132"/>
      <c r="D140" s="134"/>
      <c r="E140" s="134"/>
      <c r="F140" s="134"/>
      <c r="G140" s="134"/>
      <c r="H140" s="134"/>
      <c r="I140" s="134"/>
      <c r="J140" s="134"/>
      <c r="K140" s="134"/>
      <c r="L140" s="134"/>
      <c r="M140" s="134"/>
      <c r="N140" s="134"/>
      <c r="O140" s="134"/>
      <c r="P140" s="134"/>
      <c r="Q140" s="134"/>
      <c r="R140" s="134"/>
      <c r="S140" s="134"/>
      <c r="T140" s="134"/>
      <c r="U140" s="134"/>
    </row>
    <row r="141" spans="1:21" ht="18" customHeight="1" x14ac:dyDescent="0.2">
      <c r="B141" s="132"/>
      <c r="C141" s="132"/>
      <c r="D141" s="134"/>
      <c r="E141" s="134"/>
      <c r="F141" s="134"/>
      <c r="G141" s="134"/>
      <c r="H141" s="134"/>
      <c r="I141" s="134"/>
      <c r="J141" s="134"/>
      <c r="K141" s="134"/>
      <c r="L141" s="134"/>
      <c r="M141" s="134"/>
      <c r="N141" s="134"/>
      <c r="O141" s="134"/>
      <c r="P141" s="134"/>
      <c r="Q141" s="134"/>
      <c r="R141" s="134"/>
      <c r="S141" s="134"/>
      <c r="T141" s="134"/>
      <c r="U141" s="134"/>
    </row>
    <row r="142" spans="1:21" ht="18" customHeight="1" x14ac:dyDescent="0.2">
      <c r="B142" s="132"/>
      <c r="C142" s="132"/>
      <c r="D142" s="134"/>
      <c r="E142" s="134"/>
      <c r="F142" s="134"/>
      <c r="G142" s="134"/>
      <c r="H142" s="134"/>
      <c r="I142" s="134"/>
      <c r="J142" s="134"/>
      <c r="K142" s="134"/>
      <c r="L142" s="134"/>
      <c r="M142" s="134"/>
      <c r="N142" s="134"/>
      <c r="O142" s="134"/>
      <c r="P142" s="134"/>
      <c r="Q142" s="134"/>
      <c r="R142" s="134"/>
      <c r="S142" s="134"/>
      <c r="T142" s="134"/>
      <c r="U142" s="134"/>
    </row>
    <row r="143" spans="1:21" ht="18" customHeight="1" x14ac:dyDescent="0.2">
      <c r="B143" s="132"/>
      <c r="C143" s="132"/>
      <c r="D143" s="134"/>
      <c r="E143" s="134"/>
      <c r="F143" s="134"/>
      <c r="G143" s="134"/>
      <c r="H143" s="134"/>
      <c r="I143" s="134"/>
      <c r="J143" s="134"/>
      <c r="K143" s="134"/>
      <c r="L143" s="134"/>
      <c r="M143" s="134"/>
      <c r="N143" s="134"/>
      <c r="O143" s="134"/>
      <c r="P143" s="134"/>
      <c r="Q143" s="134"/>
      <c r="R143" s="134"/>
      <c r="S143" s="134"/>
      <c r="T143" s="134"/>
      <c r="U143" s="134"/>
    </row>
    <row r="144" spans="1:21" ht="18" customHeight="1" x14ac:dyDescent="0.2">
      <c r="B144" s="132"/>
      <c r="C144" s="132"/>
      <c r="D144" s="134"/>
      <c r="E144" s="134"/>
      <c r="F144" s="134"/>
      <c r="G144" s="134"/>
      <c r="H144" s="134"/>
      <c r="I144" s="134"/>
      <c r="J144" s="134"/>
      <c r="K144" s="134"/>
      <c r="L144" s="134"/>
      <c r="M144" s="134"/>
      <c r="N144" s="134"/>
      <c r="O144" s="134"/>
      <c r="P144" s="134"/>
      <c r="Q144" s="134"/>
      <c r="R144" s="134"/>
      <c r="S144" s="134"/>
      <c r="T144" s="134"/>
      <c r="U144" s="134"/>
    </row>
    <row r="145" spans="1:21" ht="18" customHeight="1" x14ac:dyDescent="0.2">
      <c r="B145" s="132"/>
      <c r="C145" s="132"/>
      <c r="D145" s="134"/>
      <c r="E145" s="134"/>
      <c r="F145" s="134"/>
      <c r="G145" s="134"/>
      <c r="H145" s="134"/>
      <c r="I145" s="134"/>
      <c r="J145" s="134"/>
      <c r="K145" s="134"/>
      <c r="L145" s="134"/>
      <c r="M145" s="134"/>
      <c r="N145" s="134"/>
      <c r="O145" s="134"/>
      <c r="P145" s="134"/>
      <c r="Q145" s="134"/>
      <c r="R145" s="134"/>
      <c r="S145" s="134"/>
      <c r="T145" s="134"/>
      <c r="U145" s="134"/>
    </row>
    <row r="146" spans="1:21" ht="18" customHeight="1" x14ac:dyDescent="0.2">
      <c r="B146" s="35"/>
      <c r="C146" s="35"/>
      <c r="D146" s="134"/>
      <c r="E146" s="134"/>
      <c r="F146" s="134"/>
      <c r="G146" s="134"/>
      <c r="H146" s="134"/>
      <c r="I146" s="134"/>
      <c r="J146" s="134"/>
      <c r="K146" s="134"/>
      <c r="L146" s="134"/>
      <c r="M146" s="134"/>
      <c r="N146" s="134"/>
      <c r="O146" s="134"/>
      <c r="P146" s="134"/>
      <c r="Q146" s="134"/>
      <c r="R146" s="134"/>
      <c r="S146" s="134"/>
      <c r="T146" s="134"/>
      <c r="U146" s="134"/>
    </row>
    <row r="147" spans="1:21" ht="18" customHeight="1" x14ac:dyDescent="0.2">
      <c r="B147" s="145"/>
      <c r="C147" s="145"/>
      <c r="D147" s="134"/>
      <c r="E147" s="134"/>
      <c r="F147" s="134"/>
      <c r="G147" s="134"/>
      <c r="H147" s="134"/>
      <c r="I147" s="134"/>
      <c r="J147" s="134"/>
      <c r="K147" s="134"/>
      <c r="L147" s="134"/>
      <c r="M147" s="134"/>
      <c r="N147" s="134"/>
      <c r="O147" s="134"/>
      <c r="P147" s="134"/>
      <c r="Q147" s="134"/>
      <c r="R147" s="134"/>
      <c r="S147" s="134"/>
      <c r="T147" s="134"/>
      <c r="U147" s="134"/>
    </row>
    <row r="148" spans="1:21" ht="18" customHeight="1" x14ac:dyDescent="0.2">
      <c r="B148" s="132"/>
      <c r="C148" s="132"/>
      <c r="D148" s="134"/>
      <c r="E148" s="134"/>
      <c r="F148" s="134"/>
      <c r="G148" s="134"/>
      <c r="H148" s="134"/>
      <c r="I148" s="134"/>
      <c r="J148" s="134"/>
      <c r="K148" s="134"/>
      <c r="L148" s="134"/>
      <c r="M148" s="134"/>
      <c r="N148" s="134"/>
      <c r="O148" s="134"/>
      <c r="P148" s="134"/>
      <c r="Q148" s="134"/>
      <c r="R148" s="134"/>
      <c r="S148" s="134"/>
      <c r="T148" s="134"/>
      <c r="U148" s="134"/>
    </row>
    <row r="149" spans="1:21" ht="18" customHeight="1" x14ac:dyDescent="0.2">
      <c r="B149" s="132"/>
      <c r="C149" s="132"/>
      <c r="D149" s="134"/>
      <c r="E149" s="134"/>
      <c r="F149" s="134"/>
      <c r="G149" s="134"/>
      <c r="H149" s="134"/>
      <c r="I149" s="134"/>
      <c r="J149" s="134"/>
      <c r="K149" s="134"/>
      <c r="L149" s="134"/>
      <c r="M149" s="134"/>
      <c r="N149" s="134"/>
      <c r="O149" s="134"/>
      <c r="P149" s="134"/>
      <c r="Q149" s="134"/>
      <c r="R149" s="134"/>
      <c r="S149" s="134"/>
      <c r="T149" s="134"/>
      <c r="U149" s="134"/>
    </row>
    <row r="150" spans="1:21" ht="18" customHeight="1" x14ac:dyDescent="0.2">
      <c r="B150" s="132"/>
      <c r="C150" s="132"/>
      <c r="D150" s="134"/>
      <c r="E150" s="134"/>
      <c r="F150" s="134"/>
      <c r="G150" s="134"/>
      <c r="H150" s="134"/>
      <c r="I150" s="134"/>
      <c r="J150" s="134"/>
      <c r="K150" s="134"/>
      <c r="L150" s="134"/>
      <c r="M150" s="134"/>
      <c r="N150" s="134"/>
      <c r="O150" s="134"/>
      <c r="P150" s="134"/>
      <c r="Q150" s="134"/>
      <c r="R150" s="134"/>
      <c r="S150" s="134"/>
      <c r="T150" s="134"/>
      <c r="U150" s="134"/>
    </row>
    <row r="151" spans="1:21" ht="18" customHeight="1" x14ac:dyDescent="0.2">
      <c r="B151" s="132"/>
      <c r="C151" s="132"/>
      <c r="D151" s="134"/>
      <c r="E151" s="134"/>
      <c r="F151" s="134"/>
      <c r="G151" s="134"/>
      <c r="H151" s="134"/>
      <c r="I151" s="134"/>
      <c r="J151" s="134"/>
      <c r="K151" s="134"/>
      <c r="L151" s="134"/>
      <c r="M151" s="134"/>
      <c r="N151" s="134"/>
      <c r="O151" s="134"/>
      <c r="P151" s="134"/>
      <c r="Q151" s="134"/>
      <c r="R151" s="134"/>
      <c r="S151" s="134"/>
      <c r="T151" s="134"/>
      <c r="U151" s="134"/>
    </row>
    <row r="152" spans="1:21" ht="18" customHeight="1" x14ac:dyDescent="0.2">
      <c r="B152" s="132"/>
      <c r="C152" s="132"/>
      <c r="D152" s="134"/>
      <c r="E152" s="134"/>
      <c r="F152" s="134"/>
      <c r="G152" s="134"/>
      <c r="H152" s="134"/>
      <c r="I152" s="134"/>
      <c r="J152" s="134"/>
      <c r="K152" s="134"/>
      <c r="L152" s="134"/>
      <c r="M152" s="134"/>
      <c r="N152" s="134"/>
      <c r="O152" s="134"/>
      <c r="P152" s="134"/>
      <c r="Q152" s="134"/>
      <c r="R152" s="134"/>
      <c r="S152" s="134"/>
      <c r="T152" s="134"/>
      <c r="U152" s="134"/>
    </row>
    <row r="153" spans="1:21" customFormat="1" ht="18" customHeight="1" x14ac:dyDescent="0.3">
      <c r="A153" s="36"/>
      <c r="B153" s="132"/>
      <c r="C153" s="132"/>
      <c r="D153" s="134"/>
      <c r="E153" s="134"/>
      <c r="F153" s="134"/>
      <c r="G153" s="134"/>
      <c r="H153" s="134"/>
      <c r="I153" s="134"/>
      <c r="J153" s="134"/>
      <c r="K153" s="134"/>
      <c r="L153" s="134"/>
      <c r="M153" s="134"/>
      <c r="N153" s="134"/>
      <c r="O153" s="134"/>
      <c r="P153" s="134"/>
      <c r="Q153" s="134"/>
      <c r="R153" s="134"/>
      <c r="S153" s="134"/>
      <c r="T153" s="134"/>
      <c r="U153" s="134"/>
    </row>
    <row r="154" spans="1:21" customFormat="1" ht="18" customHeight="1" x14ac:dyDescent="0.3">
      <c r="A154" s="36"/>
      <c r="B154" s="132"/>
      <c r="C154" s="132"/>
      <c r="D154" s="134"/>
      <c r="E154" s="134"/>
      <c r="F154" s="134"/>
      <c r="G154" s="134"/>
      <c r="H154" s="134"/>
      <c r="I154" s="134"/>
      <c r="J154" s="134"/>
      <c r="K154" s="134"/>
      <c r="L154" s="134"/>
      <c r="M154" s="134"/>
      <c r="N154" s="134"/>
      <c r="O154" s="134"/>
      <c r="P154" s="134"/>
      <c r="Q154" s="134"/>
      <c r="R154" s="134"/>
      <c r="S154" s="134"/>
      <c r="T154" s="134"/>
      <c r="U154" s="134"/>
    </row>
    <row r="155" spans="1:21" customFormat="1" ht="18" customHeight="1" x14ac:dyDescent="0.3">
      <c r="A155" s="36"/>
      <c r="B155" s="132"/>
      <c r="C155" s="132"/>
      <c r="D155" s="134"/>
      <c r="E155" s="134"/>
      <c r="F155" s="134"/>
      <c r="G155" s="134"/>
      <c r="H155" s="134"/>
      <c r="I155" s="134"/>
      <c r="J155" s="134"/>
      <c r="K155" s="134"/>
      <c r="L155" s="134"/>
      <c r="M155" s="134"/>
      <c r="N155" s="134"/>
      <c r="O155" s="134"/>
      <c r="P155" s="134"/>
      <c r="Q155" s="134"/>
      <c r="R155" s="134"/>
      <c r="S155" s="134"/>
      <c r="T155" s="134"/>
      <c r="U155" s="134"/>
    </row>
    <row r="156" spans="1:21" ht="18" customHeight="1" x14ac:dyDescent="0.2">
      <c r="B156" s="132"/>
      <c r="C156" s="132"/>
      <c r="D156" s="134"/>
      <c r="E156" s="134"/>
      <c r="F156" s="134"/>
      <c r="G156" s="134"/>
      <c r="H156" s="134"/>
      <c r="I156" s="134"/>
      <c r="J156" s="134"/>
      <c r="K156" s="134"/>
      <c r="L156" s="134"/>
      <c r="M156" s="134"/>
      <c r="N156" s="134"/>
      <c r="O156" s="134"/>
      <c r="P156" s="134"/>
      <c r="Q156" s="134"/>
      <c r="R156" s="134"/>
      <c r="S156" s="134"/>
      <c r="T156" s="134"/>
      <c r="U156" s="134"/>
    </row>
    <row r="157" spans="1:21" ht="18" customHeight="1" x14ac:dyDescent="0.2">
      <c r="B157" s="132"/>
      <c r="C157" s="132"/>
      <c r="D157" s="134"/>
      <c r="E157" s="134"/>
      <c r="F157" s="134"/>
      <c r="G157" s="134"/>
      <c r="H157" s="134"/>
      <c r="I157" s="134"/>
      <c r="J157" s="134"/>
      <c r="K157" s="134"/>
      <c r="L157" s="134"/>
      <c r="M157" s="134"/>
      <c r="N157" s="134"/>
      <c r="O157" s="134"/>
      <c r="P157" s="134"/>
      <c r="Q157" s="134"/>
      <c r="R157" s="134"/>
      <c r="S157" s="134"/>
      <c r="T157" s="134"/>
      <c r="U157" s="134"/>
    </row>
    <row r="158" spans="1:21" ht="18" customHeight="1" x14ac:dyDescent="0.2">
      <c r="B158" s="132"/>
      <c r="C158" s="132"/>
      <c r="D158" s="134"/>
      <c r="E158" s="134"/>
      <c r="F158" s="134"/>
      <c r="G158" s="134"/>
      <c r="H158" s="134"/>
      <c r="I158" s="134"/>
      <c r="J158" s="134"/>
      <c r="K158" s="134"/>
      <c r="L158" s="134"/>
      <c r="M158" s="134"/>
      <c r="N158" s="134"/>
      <c r="O158" s="134"/>
      <c r="P158" s="134"/>
      <c r="Q158" s="134"/>
      <c r="R158" s="134"/>
      <c r="S158" s="134"/>
      <c r="T158" s="134"/>
      <c r="U158" s="134"/>
    </row>
    <row r="159" spans="1:21" customFormat="1" ht="18" customHeight="1" x14ac:dyDescent="0.3">
      <c r="A159" s="36"/>
      <c r="B159" s="132"/>
      <c r="C159" s="132"/>
      <c r="D159" s="134"/>
      <c r="E159" s="134"/>
      <c r="F159" s="134"/>
      <c r="G159" s="134"/>
      <c r="H159" s="134"/>
      <c r="I159" s="134"/>
      <c r="J159" s="134"/>
      <c r="K159" s="134"/>
      <c r="L159" s="134"/>
      <c r="M159" s="134"/>
      <c r="N159" s="134"/>
      <c r="O159" s="134"/>
      <c r="P159" s="134"/>
      <c r="Q159" s="134"/>
      <c r="R159" s="134"/>
      <c r="S159" s="134"/>
      <c r="T159" s="134"/>
      <c r="U159" s="134"/>
    </row>
    <row r="160" spans="1:21" ht="18" customHeight="1" x14ac:dyDescent="0.2">
      <c r="B160" s="132"/>
      <c r="C160" s="132"/>
      <c r="D160" s="134"/>
      <c r="E160" s="134"/>
      <c r="F160" s="134"/>
      <c r="G160" s="134"/>
      <c r="H160" s="134"/>
      <c r="I160" s="134"/>
      <c r="J160" s="134"/>
      <c r="K160" s="134"/>
      <c r="L160" s="134"/>
      <c r="M160" s="134"/>
      <c r="N160" s="134"/>
      <c r="O160" s="134"/>
      <c r="P160" s="134"/>
      <c r="Q160" s="134"/>
      <c r="R160" s="134"/>
      <c r="S160" s="134"/>
      <c r="T160" s="134"/>
      <c r="U160" s="134"/>
    </row>
    <row r="161" spans="1:21" ht="18" customHeight="1" x14ac:dyDescent="0.2">
      <c r="B161" s="132"/>
      <c r="C161" s="132"/>
      <c r="D161" s="134"/>
      <c r="E161" s="134"/>
      <c r="F161" s="134"/>
      <c r="G161" s="134"/>
      <c r="H161" s="134"/>
      <c r="I161" s="134"/>
      <c r="J161" s="134"/>
      <c r="K161" s="134"/>
      <c r="L161" s="134"/>
      <c r="M161" s="134"/>
      <c r="N161" s="134"/>
      <c r="O161" s="134"/>
      <c r="P161" s="134"/>
      <c r="Q161" s="134"/>
      <c r="R161" s="134"/>
      <c r="S161" s="134"/>
      <c r="T161" s="134"/>
      <c r="U161" s="134"/>
    </row>
    <row r="162" spans="1:21" ht="18" customHeight="1" x14ac:dyDescent="0.2">
      <c r="B162" s="35"/>
      <c r="C162" s="35"/>
      <c r="D162" s="134"/>
      <c r="E162" s="134"/>
      <c r="F162" s="134"/>
      <c r="G162" s="134"/>
      <c r="H162" s="134"/>
      <c r="I162" s="134"/>
      <c r="J162" s="134"/>
      <c r="K162" s="134"/>
      <c r="L162" s="134"/>
      <c r="M162" s="134"/>
      <c r="N162" s="134"/>
      <c r="O162" s="134"/>
      <c r="P162" s="134"/>
      <c r="Q162" s="134"/>
      <c r="R162" s="134"/>
      <c r="S162" s="134"/>
      <c r="T162" s="134"/>
      <c r="U162" s="134"/>
    </row>
    <row r="163" spans="1:21" ht="18" customHeight="1" x14ac:dyDescent="0.2">
      <c r="B163" s="35"/>
      <c r="C163" s="35"/>
      <c r="D163" s="134"/>
      <c r="E163" s="134"/>
      <c r="F163" s="134"/>
      <c r="G163" s="134"/>
      <c r="H163" s="134"/>
      <c r="I163" s="134"/>
      <c r="J163" s="134"/>
      <c r="K163" s="134"/>
      <c r="L163" s="134"/>
      <c r="M163" s="134"/>
      <c r="N163" s="134"/>
      <c r="O163" s="134"/>
      <c r="P163" s="134"/>
      <c r="Q163" s="134"/>
      <c r="R163" s="134"/>
      <c r="S163" s="134"/>
      <c r="T163" s="134"/>
      <c r="U163" s="134"/>
    </row>
    <row r="164" spans="1:21" ht="18" customHeight="1" x14ac:dyDescent="0.2">
      <c r="B164" s="132"/>
      <c r="C164" s="132"/>
      <c r="D164" s="134"/>
      <c r="E164" s="134"/>
      <c r="F164" s="134"/>
      <c r="G164" s="134"/>
      <c r="H164" s="134"/>
      <c r="I164" s="134"/>
      <c r="J164" s="134"/>
      <c r="K164" s="134"/>
      <c r="L164" s="134"/>
      <c r="M164" s="134"/>
      <c r="N164" s="134"/>
      <c r="O164" s="134"/>
      <c r="P164" s="134"/>
      <c r="Q164" s="134"/>
      <c r="R164" s="134"/>
      <c r="S164" s="134"/>
      <c r="T164" s="134"/>
      <c r="U164" s="134"/>
    </row>
    <row r="165" spans="1:21" ht="18" customHeight="1" x14ac:dyDescent="0.2">
      <c r="B165" s="35"/>
      <c r="C165" s="35"/>
      <c r="D165" s="134"/>
      <c r="E165" s="134"/>
      <c r="F165" s="134"/>
      <c r="G165" s="134"/>
      <c r="H165" s="134"/>
      <c r="I165" s="134"/>
      <c r="J165" s="134"/>
      <c r="K165" s="134"/>
      <c r="L165" s="134"/>
      <c r="M165" s="134"/>
      <c r="N165" s="134"/>
      <c r="O165" s="134"/>
      <c r="P165" s="134"/>
      <c r="Q165" s="134"/>
      <c r="R165" s="134"/>
      <c r="S165" s="134"/>
      <c r="T165" s="134"/>
      <c r="U165" s="134"/>
    </row>
    <row r="166" spans="1:21" ht="18" customHeight="1" x14ac:dyDescent="0.2">
      <c r="B166" s="35"/>
      <c r="C166" s="35"/>
      <c r="D166" s="134"/>
      <c r="E166" s="134"/>
      <c r="F166" s="134"/>
      <c r="G166" s="134"/>
      <c r="H166" s="134"/>
      <c r="I166" s="134"/>
      <c r="J166" s="134"/>
      <c r="K166" s="134"/>
      <c r="L166" s="134"/>
      <c r="M166" s="134"/>
      <c r="N166" s="134"/>
      <c r="O166" s="134"/>
      <c r="P166" s="134"/>
      <c r="Q166" s="134"/>
      <c r="R166" s="134"/>
      <c r="S166" s="134"/>
      <c r="T166" s="134"/>
      <c r="U166" s="134"/>
    </row>
    <row r="167" spans="1:21" ht="18" customHeight="1" x14ac:dyDescent="0.2">
      <c r="B167" s="35"/>
      <c r="C167" s="35"/>
      <c r="D167" s="134"/>
      <c r="E167" s="134"/>
      <c r="F167" s="134"/>
      <c r="G167" s="134"/>
      <c r="H167" s="134"/>
      <c r="I167" s="134"/>
      <c r="J167" s="134"/>
      <c r="K167" s="134"/>
      <c r="L167" s="134"/>
      <c r="M167" s="134"/>
      <c r="N167" s="134"/>
      <c r="O167" s="134"/>
      <c r="P167" s="134"/>
      <c r="Q167" s="134"/>
      <c r="R167" s="134"/>
      <c r="S167" s="134"/>
      <c r="T167" s="134"/>
      <c r="U167" s="134"/>
    </row>
    <row r="168" spans="1:21" ht="18" customHeight="1" x14ac:dyDescent="0.2">
      <c r="B168" s="35"/>
      <c r="C168" s="35"/>
      <c r="D168" s="134"/>
      <c r="E168" s="134"/>
      <c r="F168" s="134"/>
      <c r="G168" s="134"/>
      <c r="H168" s="134"/>
      <c r="I168" s="134"/>
      <c r="J168" s="134"/>
      <c r="K168" s="134"/>
      <c r="L168" s="134"/>
      <c r="M168" s="134"/>
      <c r="N168" s="134"/>
      <c r="O168" s="134"/>
      <c r="P168" s="134"/>
      <c r="Q168" s="134"/>
      <c r="R168" s="134"/>
      <c r="S168" s="134"/>
      <c r="T168" s="134"/>
      <c r="U168" s="134"/>
    </row>
    <row r="169" spans="1:21" customFormat="1" ht="18" customHeight="1" x14ac:dyDescent="0.3">
      <c r="A169" s="36"/>
      <c r="B169" s="35"/>
      <c r="C169" s="35"/>
      <c r="D169" s="134"/>
      <c r="E169" s="134"/>
      <c r="F169" s="134"/>
      <c r="G169" s="134"/>
      <c r="H169" s="134"/>
      <c r="I169" s="134"/>
      <c r="J169" s="134"/>
      <c r="K169" s="134"/>
      <c r="L169" s="134"/>
      <c r="M169" s="134"/>
      <c r="N169" s="134"/>
      <c r="O169" s="134"/>
      <c r="P169" s="134"/>
      <c r="Q169" s="134"/>
      <c r="R169" s="134"/>
      <c r="S169" s="134"/>
      <c r="T169" s="134"/>
      <c r="U169" s="134"/>
    </row>
    <row r="170" spans="1:21" customFormat="1" ht="18" customHeight="1" x14ac:dyDescent="0.3">
      <c r="A170" s="36"/>
      <c r="B170" s="35"/>
      <c r="C170" s="35"/>
      <c r="D170" s="134"/>
      <c r="E170" s="134"/>
      <c r="F170" s="134"/>
      <c r="G170" s="134"/>
      <c r="H170" s="134"/>
      <c r="I170" s="134"/>
      <c r="J170" s="134"/>
      <c r="K170" s="134"/>
      <c r="L170" s="134"/>
      <c r="M170" s="134"/>
      <c r="N170" s="134"/>
      <c r="O170" s="134"/>
      <c r="P170" s="134"/>
      <c r="Q170" s="134"/>
      <c r="R170" s="134"/>
      <c r="S170" s="134"/>
      <c r="T170" s="134"/>
      <c r="U170" s="134"/>
    </row>
    <row r="171" spans="1:21" ht="18" customHeight="1" x14ac:dyDescent="0.2">
      <c r="B171" s="35"/>
      <c r="C171" s="35"/>
      <c r="D171" s="134"/>
      <c r="E171" s="134"/>
      <c r="F171" s="134"/>
      <c r="G171" s="134"/>
      <c r="H171" s="134"/>
      <c r="I171" s="134"/>
      <c r="J171" s="134"/>
      <c r="K171" s="134"/>
      <c r="L171" s="134"/>
      <c r="M171" s="134"/>
      <c r="N171" s="134"/>
      <c r="O171" s="134"/>
      <c r="P171" s="134"/>
      <c r="Q171" s="134"/>
      <c r="R171" s="134"/>
      <c r="S171" s="134"/>
      <c r="T171" s="134"/>
      <c r="U171" s="134"/>
    </row>
    <row r="172" spans="1:21" ht="18" customHeight="1" x14ac:dyDescent="0.2">
      <c r="B172" s="35"/>
      <c r="C172" s="35"/>
      <c r="D172" s="134"/>
      <c r="E172" s="134"/>
      <c r="F172" s="134"/>
      <c r="G172" s="134"/>
      <c r="H172" s="134"/>
      <c r="I172" s="134"/>
      <c r="J172" s="134"/>
      <c r="K172" s="134"/>
      <c r="L172" s="134"/>
      <c r="M172" s="134"/>
      <c r="N172" s="134"/>
      <c r="O172" s="134"/>
      <c r="P172" s="134"/>
      <c r="Q172" s="134"/>
      <c r="R172" s="134"/>
      <c r="S172" s="134"/>
      <c r="T172" s="134"/>
      <c r="U172" s="134"/>
    </row>
    <row r="173" spans="1:21" ht="18" customHeight="1" x14ac:dyDescent="0.2">
      <c r="B173" s="35"/>
      <c r="C173" s="35"/>
      <c r="D173" s="134"/>
      <c r="E173" s="134"/>
      <c r="F173" s="134"/>
      <c r="G173" s="134"/>
      <c r="H173" s="134"/>
      <c r="I173" s="134"/>
      <c r="J173" s="134"/>
      <c r="K173" s="134"/>
      <c r="L173" s="134"/>
      <c r="M173" s="134"/>
      <c r="N173" s="134"/>
      <c r="O173" s="134"/>
      <c r="P173" s="134"/>
      <c r="Q173" s="134"/>
      <c r="R173" s="134"/>
      <c r="S173" s="134"/>
      <c r="T173" s="134"/>
      <c r="U173" s="134"/>
    </row>
    <row r="174" spans="1:21" ht="18" customHeight="1" x14ac:dyDescent="0.2">
      <c r="B174" s="35"/>
      <c r="C174" s="35"/>
      <c r="D174" s="134"/>
      <c r="E174" s="134"/>
      <c r="F174" s="134"/>
      <c r="G174" s="134"/>
      <c r="H174" s="134"/>
      <c r="I174" s="134"/>
      <c r="J174" s="134"/>
      <c r="K174" s="134"/>
      <c r="L174" s="134"/>
      <c r="M174" s="134"/>
      <c r="N174" s="134"/>
      <c r="O174" s="134"/>
      <c r="P174" s="134"/>
      <c r="Q174" s="134"/>
      <c r="R174" s="134"/>
      <c r="S174" s="134"/>
      <c r="T174" s="134"/>
      <c r="U174" s="134"/>
    </row>
    <row r="175" spans="1:21" ht="18" customHeight="1" x14ac:dyDescent="0.2">
      <c r="B175" s="145"/>
      <c r="C175" s="145"/>
      <c r="D175" s="134"/>
      <c r="E175" s="134"/>
      <c r="F175" s="134"/>
      <c r="G175" s="134"/>
      <c r="H175" s="134"/>
      <c r="I175" s="134"/>
      <c r="J175" s="134"/>
      <c r="K175" s="134"/>
      <c r="L175" s="134"/>
      <c r="M175" s="134"/>
      <c r="N175" s="134"/>
      <c r="O175" s="134"/>
      <c r="P175" s="134"/>
      <c r="Q175" s="134"/>
      <c r="R175" s="134"/>
      <c r="S175" s="134"/>
      <c r="T175" s="134"/>
      <c r="U175" s="134"/>
    </row>
    <row r="176" spans="1:21" ht="18" customHeight="1" x14ac:dyDescent="0.2">
      <c r="B176" s="35"/>
      <c r="C176" s="35"/>
      <c r="D176" s="134"/>
      <c r="E176" s="134"/>
      <c r="F176" s="134"/>
      <c r="G176" s="134"/>
      <c r="H176" s="134"/>
      <c r="I176" s="134"/>
      <c r="J176" s="134"/>
      <c r="K176" s="134"/>
      <c r="L176" s="134"/>
      <c r="M176" s="134"/>
      <c r="N176" s="134"/>
      <c r="O176" s="134"/>
      <c r="P176" s="134"/>
      <c r="Q176" s="134"/>
      <c r="R176" s="134"/>
      <c r="S176" s="134"/>
      <c r="T176" s="134"/>
      <c r="U176" s="134"/>
    </row>
    <row r="177" spans="2:21" ht="18" customHeight="1" x14ac:dyDescent="0.2">
      <c r="B177" s="35"/>
      <c r="C177" s="35"/>
      <c r="D177" s="134"/>
      <c r="E177" s="134"/>
      <c r="F177" s="134"/>
      <c r="G177" s="134"/>
      <c r="H177" s="134"/>
      <c r="I177" s="134"/>
      <c r="J177" s="134"/>
      <c r="K177" s="134"/>
      <c r="L177" s="134"/>
      <c r="M177" s="134"/>
      <c r="N177" s="134"/>
      <c r="O177" s="134"/>
      <c r="P177" s="134"/>
      <c r="Q177" s="134"/>
      <c r="R177" s="134"/>
      <c r="S177" s="134"/>
      <c r="T177" s="134"/>
      <c r="U177" s="134"/>
    </row>
    <row r="178" spans="2:21" ht="18" customHeight="1" x14ac:dyDescent="0.2">
      <c r="B178" s="35"/>
      <c r="C178" s="35"/>
      <c r="D178" s="134"/>
      <c r="E178" s="134"/>
      <c r="F178" s="134"/>
      <c r="G178" s="134"/>
      <c r="H178" s="134"/>
      <c r="I178" s="134"/>
      <c r="J178" s="134"/>
      <c r="K178" s="134"/>
      <c r="L178" s="134"/>
      <c r="M178" s="134"/>
      <c r="N178" s="134"/>
      <c r="O178" s="134"/>
      <c r="P178" s="134"/>
      <c r="Q178" s="134"/>
      <c r="R178" s="134"/>
      <c r="S178" s="134"/>
      <c r="T178" s="134"/>
      <c r="U178" s="134"/>
    </row>
    <row r="179" spans="2:21" ht="18" customHeight="1" x14ac:dyDescent="0.2">
      <c r="B179" s="35"/>
      <c r="C179" s="35"/>
      <c r="D179" s="134"/>
      <c r="E179" s="134"/>
      <c r="F179" s="134"/>
      <c r="G179" s="134"/>
      <c r="H179" s="134"/>
      <c r="I179" s="134"/>
      <c r="J179" s="134"/>
      <c r="K179" s="134"/>
      <c r="L179" s="134"/>
      <c r="M179" s="134"/>
      <c r="N179" s="134"/>
      <c r="O179" s="134"/>
      <c r="P179" s="134"/>
      <c r="Q179" s="134"/>
      <c r="R179" s="134"/>
      <c r="S179" s="134"/>
      <c r="T179" s="134"/>
      <c r="U179" s="134"/>
    </row>
    <row r="180" spans="2:21" ht="18" customHeight="1" x14ac:dyDescent="0.2">
      <c r="B180" s="35"/>
      <c r="C180" s="35"/>
      <c r="D180" s="134"/>
      <c r="E180" s="134"/>
      <c r="F180" s="134"/>
      <c r="G180" s="134"/>
      <c r="H180" s="134"/>
      <c r="I180" s="134"/>
      <c r="J180" s="134"/>
      <c r="K180" s="134"/>
      <c r="L180" s="134"/>
      <c r="M180" s="134"/>
      <c r="N180" s="134"/>
      <c r="O180" s="134"/>
      <c r="P180" s="134"/>
      <c r="Q180" s="134"/>
      <c r="R180" s="134"/>
      <c r="S180" s="134"/>
      <c r="T180" s="134"/>
      <c r="U180" s="134"/>
    </row>
    <row r="181" spans="2:21" ht="18" customHeight="1" x14ac:dyDescent="0.2">
      <c r="B181" s="35"/>
      <c r="C181" s="35"/>
      <c r="D181" s="134"/>
      <c r="E181" s="134"/>
      <c r="F181" s="134"/>
      <c r="G181" s="134"/>
      <c r="H181" s="134"/>
      <c r="I181" s="134"/>
      <c r="J181" s="134"/>
      <c r="K181" s="134"/>
      <c r="L181" s="134"/>
      <c r="M181" s="134"/>
      <c r="N181" s="134"/>
      <c r="O181" s="134"/>
      <c r="P181" s="134"/>
      <c r="Q181" s="134"/>
      <c r="R181" s="134"/>
      <c r="S181" s="134"/>
      <c r="T181" s="134"/>
      <c r="U181" s="134"/>
    </row>
    <row r="182" spans="2:21" ht="18" customHeight="1" x14ac:dyDescent="0.2">
      <c r="B182" s="35"/>
      <c r="C182" s="35"/>
      <c r="D182" s="134"/>
      <c r="E182" s="134"/>
      <c r="F182" s="134"/>
      <c r="G182" s="134"/>
      <c r="H182" s="134"/>
      <c r="I182" s="134"/>
      <c r="J182" s="134"/>
      <c r="K182" s="134"/>
      <c r="L182" s="134"/>
      <c r="M182" s="134"/>
      <c r="N182" s="134"/>
      <c r="O182" s="134"/>
      <c r="P182" s="134"/>
      <c r="Q182" s="134"/>
      <c r="R182" s="134"/>
      <c r="S182" s="134"/>
      <c r="T182" s="134"/>
      <c r="U182" s="134"/>
    </row>
    <row r="183" spans="2:21" ht="18" customHeight="1" x14ac:dyDescent="0.2">
      <c r="B183" s="35"/>
      <c r="C183" s="35"/>
      <c r="D183" s="134"/>
      <c r="E183" s="134"/>
      <c r="F183" s="134"/>
      <c r="G183" s="134"/>
      <c r="H183" s="134"/>
      <c r="I183" s="134"/>
      <c r="J183" s="134"/>
      <c r="K183" s="134"/>
      <c r="L183" s="134"/>
      <c r="M183" s="134"/>
      <c r="N183" s="134"/>
      <c r="O183" s="134"/>
      <c r="P183" s="134"/>
      <c r="Q183" s="134"/>
      <c r="R183" s="134"/>
      <c r="S183" s="134"/>
      <c r="T183" s="134"/>
      <c r="U183" s="134"/>
    </row>
    <row r="184" spans="2:21" ht="18" customHeight="1" x14ac:dyDescent="0.2">
      <c r="B184" s="35"/>
      <c r="C184" s="35"/>
      <c r="D184" s="134"/>
      <c r="E184" s="134"/>
      <c r="F184" s="134"/>
      <c r="G184" s="134"/>
      <c r="H184" s="134"/>
      <c r="I184" s="134"/>
      <c r="J184" s="134"/>
      <c r="K184" s="134"/>
      <c r="L184" s="134"/>
      <c r="M184" s="134"/>
      <c r="N184" s="134"/>
      <c r="O184" s="134"/>
      <c r="P184" s="134"/>
      <c r="Q184" s="134"/>
      <c r="R184" s="134"/>
      <c r="S184" s="134"/>
      <c r="T184" s="134"/>
      <c r="U184" s="134"/>
    </row>
    <row r="185" spans="2:21" ht="18" customHeight="1" x14ac:dyDescent="0.2">
      <c r="B185" s="132"/>
      <c r="C185" s="132"/>
      <c r="D185" s="134"/>
      <c r="E185" s="134"/>
      <c r="F185" s="134"/>
      <c r="G185" s="134"/>
      <c r="H185" s="134"/>
      <c r="I185" s="134"/>
      <c r="J185" s="134"/>
      <c r="K185" s="134"/>
      <c r="L185" s="134"/>
      <c r="M185" s="134"/>
      <c r="N185" s="134"/>
      <c r="O185" s="134"/>
      <c r="P185" s="134"/>
      <c r="Q185" s="134"/>
      <c r="R185" s="134"/>
      <c r="S185" s="134"/>
      <c r="T185" s="134"/>
      <c r="U185" s="134"/>
    </row>
    <row r="186" spans="2:21" ht="18" customHeight="1" x14ac:dyDescent="0.2">
      <c r="B186" s="132"/>
      <c r="C186" s="132"/>
      <c r="D186" s="134"/>
      <c r="E186" s="134"/>
      <c r="F186" s="134"/>
      <c r="G186" s="134"/>
      <c r="H186" s="134"/>
      <c r="I186" s="134"/>
      <c r="J186" s="134"/>
      <c r="K186" s="134"/>
      <c r="L186" s="134"/>
      <c r="M186" s="134"/>
      <c r="N186" s="134"/>
      <c r="O186" s="134"/>
      <c r="P186" s="134"/>
      <c r="Q186" s="134"/>
      <c r="R186" s="134"/>
      <c r="S186" s="134"/>
      <c r="T186" s="134"/>
      <c r="U186" s="134"/>
    </row>
    <row r="187" spans="2:21" ht="18" customHeight="1" x14ac:dyDescent="0.2">
      <c r="B187" s="132"/>
      <c r="C187" s="132"/>
      <c r="D187" s="134"/>
      <c r="E187" s="134"/>
      <c r="F187" s="134"/>
      <c r="G187" s="134"/>
      <c r="H187" s="134"/>
      <c r="I187" s="134"/>
      <c r="J187" s="134"/>
      <c r="K187" s="134"/>
      <c r="L187" s="134"/>
      <c r="M187" s="134"/>
      <c r="N187" s="134"/>
      <c r="O187" s="134"/>
      <c r="P187" s="134"/>
      <c r="Q187" s="134"/>
      <c r="R187" s="134"/>
      <c r="S187" s="134"/>
      <c r="T187" s="134"/>
      <c r="U187" s="134"/>
    </row>
    <row r="188" spans="2:21" ht="18" customHeight="1" x14ac:dyDescent="0.2">
      <c r="B188" s="132"/>
      <c r="C188" s="132"/>
      <c r="D188" s="134"/>
      <c r="E188" s="134"/>
      <c r="F188" s="134"/>
      <c r="G188" s="134"/>
      <c r="H188" s="134"/>
      <c r="I188" s="134"/>
      <c r="J188" s="134"/>
      <c r="K188" s="134"/>
      <c r="L188" s="134"/>
      <c r="M188" s="134"/>
      <c r="N188" s="134"/>
      <c r="O188" s="134"/>
      <c r="P188" s="134"/>
      <c r="Q188" s="134"/>
      <c r="R188" s="134"/>
      <c r="S188" s="134"/>
      <c r="T188" s="134"/>
      <c r="U188" s="134"/>
    </row>
    <row r="189" spans="2:21" ht="18" customHeight="1" x14ac:dyDescent="0.2">
      <c r="B189" s="132"/>
      <c r="C189" s="132"/>
      <c r="D189" s="134"/>
      <c r="E189" s="134"/>
      <c r="F189" s="134"/>
      <c r="G189" s="134"/>
      <c r="H189" s="134"/>
      <c r="I189" s="134"/>
      <c r="J189" s="134"/>
      <c r="K189" s="134"/>
      <c r="L189" s="134"/>
      <c r="M189" s="134"/>
      <c r="N189" s="134"/>
      <c r="O189" s="134"/>
      <c r="P189" s="134"/>
      <c r="Q189" s="134"/>
      <c r="R189" s="134"/>
      <c r="S189" s="134"/>
      <c r="T189" s="134"/>
      <c r="U189" s="134"/>
    </row>
    <row r="190" spans="2:21" ht="18" customHeight="1" x14ac:dyDescent="0.2">
      <c r="B190" s="132"/>
      <c r="C190" s="132"/>
      <c r="D190" s="134"/>
      <c r="E190" s="134"/>
      <c r="F190" s="134"/>
      <c r="G190" s="134"/>
      <c r="H190" s="134"/>
      <c r="I190" s="134"/>
      <c r="J190" s="134"/>
      <c r="K190" s="134"/>
      <c r="L190" s="134"/>
      <c r="M190" s="134"/>
      <c r="N190" s="134"/>
      <c r="O190" s="134"/>
      <c r="P190" s="134"/>
      <c r="Q190" s="134"/>
      <c r="R190" s="134"/>
      <c r="S190" s="134"/>
      <c r="T190" s="134"/>
      <c r="U190" s="134"/>
    </row>
    <row r="191" spans="2:21" ht="18" customHeight="1" x14ac:dyDescent="0.2">
      <c r="B191" s="132"/>
      <c r="C191" s="132"/>
      <c r="D191" s="134"/>
      <c r="E191" s="134"/>
      <c r="F191" s="134"/>
      <c r="G191" s="134"/>
      <c r="H191" s="134"/>
      <c r="I191" s="134"/>
      <c r="J191" s="134"/>
      <c r="K191" s="134"/>
      <c r="L191" s="134"/>
      <c r="M191" s="134"/>
      <c r="N191" s="134"/>
      <c r="O191" s="134"/>
      <c r="P191" s="134"/>
      <c r="Q191" s="134"/>
      <c r="R191" s="134"/>
      <c r="S191" s="134"/>
      <c r="T191" s="134"/>
      <c r="U191" s="134"/>
    </row>
    <row r="192" spans="2:21" ht="18" customHeight="1" x14ac:dyDescent="0.2">
      <c r="B192" s="132"/>
      <c r="C192" s="132"/>
      <c r="D192" s="134"/>
      <c r="E192" s="134"/>
      <c r="F192" s="134"/>
      <c r="G192" s="134"/>
      <c r="H192" s="134"/>
      <c r="I192" s="134"/>
      <c r="J192" s="134"/>
      <c r="K192" s="134"/>
      <c r="L192" s="134"/>
      <c r="M192" s="134"/>
      <c r="N192" s="134"/>
      <c r="O192" s="134"/>
      <c r="P192" s="134"/>
      <c r="Q192" s="134"/>
      <c r="R192" s="134"/>
      <c r="S192" s="134"/>
      <c r="T192" s="134"/>
      <c r="U192" s="134"/>
    </row>
    <row r="193" spans="2:21" ht="18" customHeight="1" x14ac:dyDescent="0.2">
      <c r="B193" s="132"/>
      <c r="C193" s="132"/>
      <c r="D193" s="134"/>
      <c r="E193" s="134"/>
      <c r="F193" s="134"/>
      <c r="G193" s="134"/>
      <c r="H193" s="134"/>
      <c r="I193" s="134"/>
      <c r="J193" s="134"/>
      <c r="K193" s="134"/>
      <c r="L193" s="134"/>
      <c r="M193" s="134"/>
      <c r="N193" s="134"/>
      <c r="O193" s="134"/>
      <c r="P193" s="134"/>
      <c r="Q193" s="134"/>
      <c r="R193" s="134"/>
      <c r="S193" s="134"/>
      <c r="T193" s="134"/>
      <c r="U193" s="134"/>
    </row>
    <row r="194" spans="2:21" ht="18" customHeight="1" x14ac:dyDescent="0.2">
      <c r="B194" s="138"/>
      <c r="C194" s="138"/>
      <c r="D194" s="138"/>
      <c r="E194" s="138"/>
      <c r="F194" s="138"/>
      <c r="G194" s="138"/>
      <c r="H194" s="138"/>
      <c r="I194" s="138"/>
      <c r="J194" s="138"/>
      <c r="K194" s="138"/>
      <c r="L194" s="138"/>
      <c r="M194" s="138"/>
      <c r="N194" s="138"/>
      <c r="O194" s="138"/>
      <c r="P194" s="138"/>
      <c r="Q194" s="138"/>
      <c r="R194" s="138"/>
      <c r="S194" s="138"/>
      <c r="T194" s="138"/>
      <c r="U194" s="138"/>
    </row>
    <row r="195" spans="2:21" ht="18" customHeight="1" x14ac:dyDescent="0.2">
      <c r="B195" s="132"/>
      <c r="C195" s="132"/>
      <c r="D195" s="134"/>
      <c r="E195" s="134"/>
      <c r="F195" s="134"/>
      <c r="G195" s="134"/>
      <c r="H195" s="134"/>
      <c r="I195" s="134"/>
      <c r="J195" s="134"/>
      <c r="K195" s="134"/>
      <c r="L195" s="134"/>
      <c r="M195" s="134"/>
      <c r="N195" s="134"/>
      <c r="O195" s="134"/>
      <c r="P195" s="134"/>
      <c r="Q195" s="134"/>
      <c r="R195" s="134"/>
      <c r="S195" s="134"/>
      <c r="T195" s="134"/>
      <c r="U195" s="134"/>
    </row>
    <row r="196" spans="2:21" ht="18" customHeight="1" x14ac:dyDescent="0.2">
      <c r="B196" s="132"/>
      <c r="C196" s="132"/>
      <c r="D196" s="134"/>
      <c r="E196" s="134"/>
      <c r="F196" s="134"/>
      <c r="G196" s="134"/>
      <c r="H196" s="134"/>
      <c r="I196" s="134"/>
      <c r="J196" s="134"/>
      <c r="K196" s="134"/>
      <c r="L196" s="134"/>
      <c r="M196" s="134"/>
      <c r="N196" s="134"/>
      <c r="O196" s="134"/>
      <c r="P196" s="134"/>
      <c r="Q196" s="134"/>
      <c r="R196" s="134"/>
      <c r="S196" s="134"/>
      <c r="T196" s="134"/>
      <c r="U196" s="134"/>
    </row>
    <row r="197" spans="2:21" ht="18" customHeight="1" x14ac:dyDescent="0.2">
      <c r="B197" s="132"/>
      <c r="C197" s="132"/>
      <c r="D197" s="134"/>
      <c r="E197" s="134"/>
      <c r="F197" s="134"/>
      <c r="G197" s="134"/>
      <c r="H197" s="134"/>
      <c r="I197" s="134"/>
      <c r="J197" s="134"/>
      <c r="K197" s="134"/>
      <c r="L197" s="134"/>
      <c r="M197" s="134"/>
      <c r="N197" s="134"/>
      <c r="O197" s="134"/>
      <c r="P197" s="134"/>
      <c r="Q197" s="134"/>
      <c r="R197" s="134"/>
      <c r="S197" s="134"/>
      <c r="T197" s="134"/>
      <c r="U197" s="134"/>
    </row>
    <row r="198" spans="2:21" ht="18" customHeight="1" x14ac:dyDescent="0.2">
      <c r="B198" s="132"/>
      <c r="C198" s="132"/>
      <c r="D198" s="134"/>
      <c r="E198" s="134"/>
      <c r="F198" s="134"/>
      <c r="G198" s="134"/>
      <c r="H198" s="134"/>
      <c r="I198" s="134"/>
      <c r="J198" s="134"/>
      <c r="K198" s="134"/>
      <c r="L198" s="134"/>
      <c r="M198" s="134"/>
      <c r="N198" s="134"/>
      <c r="O198" s="134"/>
      <c r="P198" s="134"/>
      <c r="Q198" s="134"/>
      <c r="R198" s="134"/>
      <c r="S198" s="134"/>
      <c r="T198" s="134"/>
      <c r="U198" s="134"/>
    </row>
    <row r="199" spans="2:21" ht="18" customHeight="1" x14ac:dyDescent="0.2">
      <c r="B199" s="132"/>
      <c r="C199" s="132"/>
      <c r="D199" s="134"/>
      <c r="E199" s="134"/>
      <c r="F199" s="134"/>
      <c r="G199" s="134"/>
      <c r="H199" s="134"/>
      <c r="I199" s="134"/>
      <c r="J199" s="134"/>
      <c r="K199" s="134"/>
      <c r="L199" s="134"/>
      <c r="M199" s="134"/>
      <c r="N199" s="134"/>
      <c r="O199" s="134"/>
      <c r="P199" s="134"/>
      <c r="Q199" s="134"/>
      <c r="R199" s="134"/>
      <c r="S199" s="134"/>
      <c r="T199" s="134"/>
      <c r="U199" s="134"/>
    </row>
    <row r="200" spans="2:21" ht="18" customHeight="1" x14ac:dyDescent="0.2">
      <c r="B200" s="132"/>
      <c r="C200" s="132"/>
      <c r="D200" s="134"/>
      <c r="E200" s="134"/>
      <c r="F200" s="134"/>
      <c r="G200" s="134"/>
      <c r="H200" s="134"/>
      <c r="I200" s="134"/>
      <c r="J200" s="134"/>
      <c r="K200" s="134"/>
      <c r="L200" s="134"/>
      <c r="M200" s="134"/>
      <c r="N200" s="134"/>
      <c r="O200" s="134"/>
      <c r="P200" s="134"/>
      <c r="Q200" s="134"/>
      <c r="R200" s="134"/>
      <c r="S200" s="134"/>
      <c r="T200" s="134"/>
      <c r="U200" s="134"/>
    </row>
    <row r="201" spans="2:21" ht="18" customHeight="1" x14ac:dyDescent="0.2">
      <c r="B201" s="132"/>
      <c r="C201" s="132"/>
      <c r="D201" s="134"/>
      <c r="E201" s="134"/>
      <c r="F201" s="134"/>
      <c r="G201" s="134"/>
      <c r="H201" s="134"/>
      <c r="I201" s="134"/>
      <c r="J201" s="134"/>
      <c r="K201" s="134"/>
      <c r="L201" s="134"/>
      <c r="M201" s="134"/>
      <c r="N201" s="134"/>
      <c r="O201" s="134"/>
      <c r="P201" s="134"/>
      <c r="Q201" s="134"/>
      <c r="R201" s="134"/>
      <c r="S201" s="134"/>
      <c r="T201" s="134"/>
      <c r="U201" s="134"/>
    </row>
    <row r="202" spans="2:21" ht="18" customHeight="1" x14ac:dyDescent="0.2">
      <c r="B202" s="132"/>
      <c r="C202" s="132"/>
      <c r="D202" s="134"/>
      <c r="E202" s="134"/>
      <c r="F202" s="134"/>
      <c r="G202" s="134"/>
      <c r="H202" s="134"/>
      <c r="I202" s="134"/>
      <c r="J202" s="134"/>
      <c r="K202" s="134"/>
      <c r="L202" s="134"/>
      <c r="M202" s="134"/>
      <c r="N202" s="134"/>
      <c r="O202" s="134"/>
      <c r="P202" s="134"/>
      <c r="Q202" s="134"/>
      <c r="R202" s="134"/>
      <c r="S202" s="134"/>
      <c r="T202" s="134"/>
      <c r="U202" s="134"/>
    </row>
    <row r="203" spans="2:21" ht="18" customHeight="1" x14ac:dyDescent="0.2">
      <c r="B203" s="35"/>
      <c r="C203" s="35"/>
      <c r="D203" s="134"/>
      <c r="E203" s="134"/>
      <c r="F203" s="134"/>
      <c r="G203" s="134"/>
      <c r="H203" s="134"/>
      <c r="I203" s="134"/>
      <c r="J203" s="134"/>
      <c r="K203" s="134"/>
      <c r="L203" s="134"/>
      <c r="M203" s="134"/>
      <c r="N203" s="134"/>
      <c r="O203" s="134"/>
      <c r="P203" s="134"/>
      <c r="Q203" s="134"/>
      <c r="R203" s="134"/>
      <c r="S203" s="134"/>
      <c r="T203" s="134"/>
      <c r="U203" s="134"/>
    </row>
    <row r="204" spans="2:21" ht="18" customHeight="1" x14ac:dyDescent="0.2">
      <c r="B204" s="35"/>
      <c r="C204" s="35"/>
      <c r="D204" s="134"/>
      <c r="E204" s="134"/>
      <c r="F204" s="134"/>
      <c r="G204" s="134"/>
      <c r="H204" s="134"/>
      <c r="I204" s="134"/>
      <c r="J204" s="134"/>
      <c r="K204" s="134"/>
      <c r="L204" s="134"/>
      <c r="M204" s="134"/>
      <c r="N204" s="134"/>
      <c r="O204" s="134"/>
      <c r="P204" s="134"/>
      <c r="Q204" s="134"/>
      <c r="R204" s="134"/>
      <c r="S204" s="134"/>
      <c r="T204" s="134"/>
      <c r="U204" s="134"/>
    </row>
    <row r="205" spans="2:21" ht="18" customHeight="1" x14ac:dyDescent="0.2">
      <c r="B205" s="35"/>
      <c r="C205" s="35"/>
      <c r="D205" s="134"/>
      <c r="E205" s="134"/>
      <c r="F205" s="134"/>
      <c r="G205" s="134"/>
      <c r="H205" s="134"/>
      <c r="I205" s="134"/>
      <c r="J205" s="134"/>
      <c r="K205" s="134"/>
      <c r="L205" s="134"/>
      <c r="M205" s="134"/>
      <c r="N205" s="134"/>
      <c r="O205" s="134"/>
      <c r="P205" s="134"/>
      <c r="Q205" s="134"/>
      <c r="R205" s="134"/>
      <c r="S205" s="134"/>
      <c r="T205" s="134"/>
      <c r="U205" s="134"/>
    </row>
    <row r="206" spans="2:21" ht="18" customHeight="1" x14ac:dyDescent="0.2">
      <c r="B206" s="35"/>
      <c r="C206" s="35"/>
      <c r="D206" s="134"/>
      <c r="E206" s="134"/>
      <c r="F206" s="134"/>
      <c r="G206" s="134"/>
      <c r="H206" s="134"/>
      <c r="I206" s="134"/>
      <c r="J206" s="134"/>
      <c r="K206" s="134"/>
      <c r="L206" s="134"/>
      <c r="M206" s="134"/>
      <c r="N206" s="134"/>
      <c r="O206" s="134"/>
      <c r="P206" s="134"/>
      <c r="Q206" s="134"/>
      <c r="R206" s="134"/>
      <c r="S206" s="134"/>
      <c r="T206" s="134"/>
      <c r="U206" s="134"/>
    </row>
    <row r="207" spans="2:21" ht="18" customHeight="1" x14ac:dyDescent="0.2">
      <c r="B207" s="35"/>
      <c r="C207" s="35"/>
      <c r="D207" s="134"/>
      <c r="E207" s="134"/>
      <c r="F207" s="134"/>
      <c r="G207" s="134"/>
      <c r="H207" s="134"/>
      <c r="I207" s="134"/>
      <c r="J207" s="134"/>
      <c r="K207" s="134"/>
      <c r="L207" s="134"/>
      <c r="M207" s="134"/>
      <c r="N207" s="134"/>
      <c r="O207" s="134"/>
      <c r="P207" s="134"/>
      <c r="Q207" s="134"/>
      <c r="R207" s="134"/>
      <c r="S207" s="134"/>
      <c r="T207" s="134"/>
      <c r="U207" s="134"/>
    </row>
    <row r="208" spans="2:21" ht="18" customHeight="1" x14ac:dyDescent="0.2">
      <c r="B208" s="35"/>
      <c r="C208" s="35"/>
      <c r="D208" s="134"/>
      <c r="E208" s="134"/>
      <c r="F208" s="134"/>
      <c r="G208" s="134"/>
      <c r="H208" s="134"/>
      <c r="I208" s="134"/>
      <c r="J208" s="134"/>
      <c r="K208" s="134"/>
      <c r="L208" s="134"/>
      <c r="M208" s="134"/>
      <c r="N208" s="134"/>
      <c r="O208" s="134"/>
      <c r="P208" s="134"/>
      <c r="Q208" s="134"/>
      <c r="R208" s="134"/>
      <c r="S208" s="134"/>
      <c r="T208" s="134"/>
      <c r="U208" s="134"/>
    </row>
    <row r="209" spans="1:21" ht="18" customHeight="1" x14ac:dyDescent="0.2">
      <c r="B209" s="35"/>
      <c r="C209" s="35"/>
      <c r="D209" s="134"/>
      <c r="E209" s="134"/>
      <c r="F209" s="134"/>
      <c r="G209" s="134"/>
      <c r="H209" s="134"/>
      <c r="I209" s="134"/>
      <c r="J209" s="134"/>
      <c r="K209" s="134"/>
      <c r="L209" s="134"/>
      <c r="M209" s="134"/>
      <c r="N209" s="134"/>
      <c r="O209" s="134"/>
      <c r="P209" s="134"/>
      <c r="Q209" s="134"/>
      <c r="R209" s="134"/>
      <c r="S209" s="134"/>
      <c r="T209" s="134"/>
      <c r="U209" s="134"/>
    </row>
    <row r="210" spans="1:21" ht="18" customHeight="1" x14ac:dyDescent="0.2">
      <c r="B210" s="35"/>
      <c r="C210" s="35"/>
      <c r="D210" s="134"/>
      <c r="E210" s="134"/>
      <c r="F210" s="134"/>
      <c r="G210" s="134"/>
      <c r="H210" s="134"/>
      <c r="I210" s="134"/>
      <c r="J210" s="134"/>
      <c r="K210" s="134"/>
      <c r="L210" s="134"/>
      <c r="M210" s="134"/>
      <c r="N210" s="134"/>
      <c r="O210" s="134"/>
      <c r="P210" s="134"/>
      <c r="Q210" s="134"/>
      <c r="R210" s="134"/>
      <c r="S210" s="134"/>
      <c r="T210" s="134"/>
      <c r="U210" s="134"/>
    </row>
    <row r="211" spans="1:21" ht="18" customHeight="1" x14ac:dyDescent="0.2">
      <c r="B211" s="35"/>
      <c r="C211" s="35"/>
      <c r="D211" s="134"/>
      <c r="E211" s="134"/>
      <c r="F211" s="134"/>
      <c r="G211" s="134"/>
      <c r="H211" s="134"/>
      <c r="I211" s="134"/>
      <c r="J211" s="134"/>
      <c r="K211" s="134"/>
      <c r="L211" s="134"/>
      <c r="M211" s="134"/>
      <c r="N211" s="134"/>
      <c r="O211" s="134"/>
      <c r="P211" s="134"/>
      <c r="Q211" s="134"/>
      <c r="R211" s="134"/>
      <c r="S211" s="134"/>
      <c r="T211" s="134"/>
      <c r="U211" s="134"/>
    </row>
    <row r="212" spans="1:21" ht="18" customHeight="1" x14ac:dyDescent="0.2">
      <c r="B212" s="35"/>
      <c r="C212" s="35"/>
      <c r="D212" s="134"/>
      <c r="E212" s="134"/>
      <c r="F212" s="134"/>
      <c r="G212" s="134"/>
      <c r="H212" s="134"/>
      <c r="I212" s="134"/>
      <c r="J212" s="134"/>
      <c r="K212" s="134"/>
      <c r="L212" s="134"/>
      <c r="M212" s="134"/>
      <c r="N212" s="134"/>
      <c r="O212" s="134"/>
      <c r="P212" s="134"/>
      <c r="Q212" s="134"/>
      <c r="R212" s="134"/>
      <c r="S212" s="134"/>
      <c r="T212" s="134"/>
      <c r="U212" s="134"/>
    </row>
    <row r="213" spans="1:21" ht="18" customHeight="1" x14ac:dyDescent="0.2">
      <c r="B213" s="35"/>
      <c r="C213" s="35"/>
      <c r="D213" s="134"/>
      <c r="E213" s="134"/>
      <c r="F213" s="134"/>
      <c r="G213" s="134"/>
      <c r="H213" s="134"/>
      <c r="I213" s="134"/>
      <c r="J213" s="134"/>
      <c r="K213" s="134"/>
      <c r="L213" s="134"/>
      <c r="M213" s="134"/>
      <c r="N213" s="134"/>
      <c r="O213" s="134"/>
      <c r="P213" s="134"/>
      <c r="Q213" s="134"/>
      <c r="R213" s="134"/>
      <c r="S213" s="134"/>
      <c r="T213" s="134"/>
      <c r="U213" s="134"/>
    </row>
    <row r="214" spans="1:21" ht="18" customHeight="1" x14ac:dyDescent="0.2">
      <c r="B214" s="35"/>
      <c r="C214" s="35"/>
      <c r="D214" s="134"/>
      <c r="E214" s="134"/>
      <c r="F214" s="134"/>
      <c r="G214" s="134"/>
      <c r="H214" s="134"/>
      <c r="I214" s="134"/>
      <c r="J214" s="134"/>
      <c r="K214" s="134"/>
      <c r="L214" s="134"/>
      <c r="M214" s="134"/>
      <c r="N214" s="134"/>
      <c r="O214" s="134"/>
      <c r="P214" s="134"/>
      <c r="Q214" s="134"/>
      <c r="R214" s="134"/>
      <c r="S214" s="134"/>
      <c r="T214" s="134"/>
      <c r="U214" s="134"/>
    </row>
    <row r="215" spans="1:21" ht="18" customHeight="1" x14ac:dyDescent="0.2">
      <c r="B215" s="35"/>
      <c r="C215" s="35"/>
      <c r="D215" s="134"/>
      <c r="E215" s="134"/>
      <c r="F215" s="134"/>
      <c r="G215" s="134"/>
      <c r="H215" s="134"/>
      <c r="I215" s="134"/>
      <c r="J215" s="134"/>
      <c r="K215" s="134"/>
      <c r="L215" s="134"/>
      <c r="M215" s="134"/>
      <c r="N215" s="134"/>
      <c r="O215" s="134"/>
      <c r="P215" s="134"/>
      <c r="Q215" s="134"/>
      <c r="R215" s="134"/>
      <c r="S215" s="134"/>
      <c r="T215" s="134"/>
      <c r="U215" s="134"/>
    </row>
    <row r="216" spans="1:21" ht="18" customHeight="1" x14ac:dyDescent="0.2">
      <c r="B216" s="35"/>
      <c r="C216" s="35"/>
      <c r="D216" s="134"/>
      <c r="E216" s="134"/>
      <c r="F216" s="134"/>
      <c r="G216" s="134"/>
      <c r="H216" s="134"/>
      <c r="I216" s="134"/>
      <c r="J216" s="134"/>
      <c r="K216" s="134"/>
      <c r="L216" s="134"/>
      <c r="M216" s="134"/>
      <c r="N216" s="134"/>
      <c r="O216" s="134"/>
      <c r="P216" s="134"/>
      <c r="Q216" s="134"/>
      <c r="R216" s="134"/>
      <c r="S216" s="134"/>
      <c r="T216" s="134"/>
      <c r="U216" s="134"/>
    </row>
    <row r="217" spans="1:21" ht="18" customHeight="1" x14ac:dyDescent="0.2">
      <c r="B217" s="35"/>
      <c r="C217" s="35"/>
      <c r="D217" s="134"/>
      <c r="E217" s="134"/>
      <c r="F217" s="134"/>
      <c r="G217" s="134"/>
      <c r="H217" s="134"/>
      <c r="I217" s="134"/>
      <c r="J217" s="134"/>
      <c r="K217" s="134"/>
      <c r="L217" s="134"/>
      <c r="M217" s="134"/>
      <c r="N217" s="134"/>
      <c r="O217" s="134"/>
      <c r="P217" s="134"/>
      <c r="Q217" s="134"/>
      <c r="R217" s="134"/>
      <c r="S217" s="134"/>
      <c r="T217" s="134"/>
      <c r="U217" s="134"/>
    </row>
    <row r="218" spans="1:21" ht="18" customHeight="1" x14ac:dyDescent="0.2">
      <c r="B218" s="35"/>
      <c r="C218" s="35"/>
      <c r="D218" s="134"/>
      <c r="E218" s="134"/>
      <c r="F218" s="134"/>
      <c r="G218" s="134"/>
      <c r="H218" s="134"/>
      <c r="I218" s="134"/>
      <c r="J218" s="134"/>
      <c r="K218" s="134"/>
      <c r="L218" s="134"/>
      <c r="M218" s="134"/>
      <c r="N218" s="134"/>
      <c r="O218" s="134"/>
      <c r="P218" s="134"/>
      <c r="Q218" s="134"/>
      <c r="R218" s="134"/>
      <c r="S218" s="134"/>
      <c r="T218" s="134"/>
      <c r="U218" s="134"/>
    </row>
    <row r="219" spans="1:21" ht="18" customHeight="1" x14ac:dyDescent="0.2">
      <c r="B219" s="35"/>
      <c r="C219" s="35"/>
      <c r="D219" s="134"/>
      <c r="E219" s="134"/>
      <c r="F219" s="134"/>
      <c r="G219" s="134"/>
      <c r="H219" s="134"/>
      <c r="I219" s="134"/>
      <c r="J219" s="134"/>
      <c r="K219" s="134"/>
      <c r="L219" s="134"/>
      <c r="M219" s="134"/>
      <c r="N219" s="134"/>
      <c r="O219" s="134"/>
      <c r="P219" s="134"/>
      <c r="Q219" s="134"/>
      <c r="R219" s="134"/>
      <c r="S219" s="134"/>
      <c r="T219" s="134"/>
      <c r="U219" s="134"/>
    </row>
    <row r="220" spans="1:21" ht="18" customHeight="1" x14ac:dyDescent="0.2">
      <c r="B220" s="35"/>
      <c r="C220" s="35"/>
      <c r="D220" s="134"/>
      <c r="E220" s="134"/>
      <c r="F220" s="134"/>
      <c r="G220" s="134"/>
      <c r="H220" s="134"/>
      <c r="I220" s="134"/>
      <c r="J220" s="134"/>
      <c r="K220" s="134"/>
      <c r="L220" s="134"/>
      <c r="M220" s="134"/>
      <c r="N220" s="134"/>
      <c r="O220" s="134"/>
      <c r="P220" s="134"/>
      <c r="Q220" s="134"/>
      <c r="R220" s="134"/>
      <c r="S220" s="134"/>
      <c r="T220" s="134"/>
      <c r="U220" s="134"/>
    </row>
    <row r="221" spans="1:21" ht="18" customHeight="1" x14ac:dyDescent="0.2">
      <c r="B221" s="135"/>
      <c r="C221" s="135"/>
      <c r="D221" s="135"/>
      <c r="E221" s="135"/>
      <c r="F221" s="135"/>
      <c r="G221" s="135"/>
      <c r="H221" s="135"/>
      <c r="I221" s="135"/>
      <c r="J221" s="135"/>
      <c r="K221" s="135"/>
      <c r="L221" s="135"/>
      <c r="M221" s="135"/>
      <c r="N221" s="135"/>
      <c r="O221" s="135"/>
      <c r="P221" s="135"/>
      <c r="Q221" s="135"/>
      <c r="R221" s="135"/>
      <c r="S221" s="135"/>
      <c r="T221" s="135"/>
      <c r="U221" s="135"/>
    </row>
    <row r="222" spans="1:21" customFormat="1" ht="18" customHeight="1" x14ac:dyDescent="0.3">
      <c r="A222" s="36"/>
      <c r="B222" s="132"/>
      <c r="C222" s="132"/>
      <c r="D222" s="134"/>
      <c r="E222" s="134"/>
      <c r="F222" s="134"/>
      <c r="G222" s="134"/>
      <c r="H222" s="134"/>
      <c r="I222" s="134"/>
      <c r="J222" s="134"/>
      <c r="K222" s="134"/>
      <c r="L222" s="134"/>
      <c r="M222" s="134"/>
      <c r="N222" s="134"/>
      <c r="O222" s="134"/>
      <c r="P222" s="134"/>
      <c r="Q222" s="134"/>
      <c r="R222" s="134"/>
      <c r="S222" s="134"/>
      <c r="T222" s="134"/>
      <c r="U222" s="134"/>
    </row>
    <row r="223" spans="1:21" ht="18" customHeight="1" x14ac:dyDescent="0.2">
      <c r="B223" s="132"/>
      <c r="C223" s="132"/>
      <c r="D223" s="134"/>
      <c r="E223" s="134"/>
      <c r="F223" s="134"/>
      <c r="G223" s="134"/>
      <c r="H223" s="134"/>
      <c r="I223" s="134"/>
      <c r="J223" s="134"/>
      <c r="K223" s="134"/>
      <c r="L223" s="134"/>
      <c r="M223" s="134"/>
      <c r="N223" s="134"/>
      <c r="O223" s="134"/>
      <c r="P223" s="134"/>
      <c r="Q223" s="134"/>
      <c r="R223" s="134"/>
      <c r="S223" s="134"/>
      <c r="T223" s="134"/>
      <c r="U223" s="134"/>
    </row>
    <row r="224" spans="1:21" ht="18" customHeight="1" x14ac:dyDescent="0.2">
      <c r="B224" s="132"/>
      <c r="C224" s="132"/>
      <c r="D224" s="134"/>
      <c r="E224" s="134"/>
      <c r="F224" s="134"/>
      <c r="G224" s="134"/>
      <c r="H224" s="134"/>
      <c r="I224" s="134"/>
      <c r="J224" s="134"/>
      <c r="K224" s="134"/>
      <c r="L224" s="134"/>
      <c r="M224" s="134"/>
      <c r="N224" s="134"/>
      <c r="O224" s="134"/>
      <c r="P224" s="134"/>
      <c r="Q224" s="134"/>
      <c r="R224" s="134"/>
      <c r="S224" s="134"/>
      <c r="T224" s="134"/>
      <c r="U224" s="134"/>
    </row>
    <row r="225" spans="2:21" ht="18" customHeight="1" x14ac:dyDescent="0.2">
      <c r="B225" s="132"/>
      <c r="C225" s="132"/>
      <c r="D225" s="134"/>
      <c r="E225" s="134"/>
      <c r="F225" s="134"/>
      <c r="G225" s="134"/>
      <c r="H225" s="134"/>
      <c r="I225" s="134"/>
      <c r="J225" s="134"/>
      <c r="K225" s="134"/>
      <c r="L225" s="134"/>
      <c r="M225" s="134"/>
      <c r="N225" s="134"/>
      <c r="O225" s="134"/>
      <c r="P225" s="134"/>
      <c r="Q225" s="134"/>
      <c r="R225" s="134"/>
      <c r="S225" s="134"/>
      <c r="T225" s="134"/>
      <c r="U225" s="134"/>
    </row>
    <row r="226" spans="2:21" ht="18" customHeight="1" x14ac:dyDescent="0.2">
      <c r="B226" s="132"/>
      <c r="C226" s="132"/>
      <c r="D226" s="134"/>
      <c r="E226" s="134"/>
      <c r="F226" s="134"/>
      <c r="G226" s="134"/>
      <c r="H226" s="134"/>
      <c r="I226" s="134"/>
      <c r="J226" s="134"/>
      <c r="K226" s="134"/>
      <c r="L226" s="134"/>
      <c r="M226" s="134"/>
      <c r="N226" s="134"/>
      <c r="O226" s="134"/>
      <c r="P226" s="134"/>
      <c r="Q226" s="134"/>
      <c r="R226" s="134"/>
      <c r="S226" s="134"/>
      <c r="T226" s="134"/>
      <c r="U226" s="134"/>
    </row>
    <row r="227" spans="2:21" ht="18" customHeight="1" x14ac:dyDescent="0.2">
      <c r="B227" s="146"/>
      <c r="C227" s="146"/>
      <c r="D227" s="147"/>
      <c r="E227" s="147"/>
      <c r="F227" s="147"/>
      <c r="G227" s="147"/>
      <c r="H227" s="147"/>
      <c r="I227" s="147"/>
      <c r="J227" s="147"/>
      <c r="K227" s="147"/>
      <c r="L227" s="147"/>
      <c r="M227" s="147"/>
      <c r="N227" s="147"/>
      <c r="O227" s="147"/>
      <c r="P227" s="147"/>
      <c r="Q227" s="147"/>
      <c r="R227" s="147"/>
      <c r="S227" s="147"/>
      <c r="T227" s="147"/>
      <c r="U227" s="147"/>
    </row>
    <row r="228" spans="2:21" ht="18" customHeight="1" x14ac:dyDescent="0.2">
      <c r="B228" s="132"/>
      <c r="C228" s="132"/>
      <c r="D228" s="134"/>
      <c r="E228" s="134"/>
      <c r="F228" s="134"/>
      <c r="G228" s="134"/>
      <c r="H228" s="134"/>
      <c r="I228" s="134"/>
      <c r="J228" s="134"/>
      <c r="K228" s="134"/>
      <c r="L228" s="134"/>
      <c r="M228" s="134"/>
      <c r="N228" s="134"/>
      <c r="O228" s="134"/>
      <c r="P228" s="134"/>
      <c r="Q228" s="134"/>
      <c r="R228" s="134"/>
      <c r="S228" s="134"/>
      <c r="T228" s="134"/>
      <c r="U228" s="134"/>
    </row>
    <row r="229" spans="2:21" ht="18" customHeight="1" x14ac:dyDescent="0.2">
      <c r="B229" s="132"/>
      <c r="C229" s="132"/>
      <c r="D229" s="134"/>
      <c r="E229" s="134"/>
      <c r="F229" s="134"/>
      <c r="G229" s="134"/>
      <c r="H229" s="134"/>
      <c r="I229" s="134"/>
      <c r="J229" s="134"/>
      <c r="K229" s="134"/>
      <c r="L229" s="134"/>
      <c r="M229" s="134"/>
      <c r="N229" s="134"/>
      <c r="O229" s="134"/>
      <c r="P229" s="134"/>
      <c r="Q229" s="134"/>
      <c r="R229" s="134"/>
      <c r="S229" s="134"/>
      <c r="T229" s="134"/>
      <c r="U229" s="134"/>
    </row>
    <row r="230" spans="2:21" ht="18" customHeight="1" x14ac:dyDescent="0.2">
      <c r="B230" s="132"/>
      <c r="C230" s="132"/>
      <c r="D230" s="134"/>
      <c r="E230" s="134"/>
      <c r="F230" s="134"/>
      <c r="G230" s="134"/>
      <c r="H230" s="134"/>
      <c r="I230" s="134"/>
      <c r="J230" s="134"/>
      <c r="K230" s="134"/>
      <c r="L230" s="134"/>
      <c r="M230" s="134"/>
      <c r="N230" s="134"/>
      <c r="O230" s="134"/>
      <c r="P230" s="134"/>
      <c r="Q230" s="134"/>
      <c r="R230" s="134"/>
      <c r="S230" s="134"/>
      <c r="T230" s="134"/>
      <c r="U230" s="134"/>
    </row>
    <row r="231" spans="2:21" ht="18" customHeight="1" x14ac:dyDescent="0.2">
      <c r="B231" s="132"/>
      <c r="C231" s="132"/>
      <c r="D231" s="134"/>
      <c r="E231" s="134"/>
      <c r="F231" s="134"/>
      <c r="G231" s="134"/>
      <c r="H231" s="134"/>
      <c r="I231" s="134"/>
      <c r="J231" s="134"/>
      <c r="K231" s="134"/>
      <c r="L231" s="134"/>
      <c r="M231" s="134"/>
      <c r="N231" s="134"/>
      <c r="O231" s="134"/>
      <c r="P231" s="134"/>
      <c r="Q231" s="134"/>
      <c r="R231" s="134"/>
      <c r="S231" s="134"/>
      <c r="T231" s="134"/>
      <c r="U231" s="134"/>
    </row>
    <row r="232" spans="2:21" ht="18" customHeight="1" x14ac:dyDescent="0.2">
      <c r="B232" s="132"/>
      <c r="C232" s="132"/>
      <c r="D232" s="134"/>
      <c r="E232" s="134"/>
      <c r="F232" s="134"/>
      <c r="G232" s="134"/>
      <c r="H232" s="134"/>
      <c r="I232" s="134"/>
      <c r="J232" s="134"/>
      <c r="K232" s="134"/>
      <c r="L232" s="134"/>
      <c r="M232" s="134"/>
      <c r="N232" s="134"/>
      <c r="O232" s="134"/>
      <c r="P232" s="134"/>
      <c r="Q232" s="134"/>
      <c r="R232" s="134"/>
      <c r="S232" s="134"/>
      <c r="T232" s="134"/>
      <c r="U232" s="134"/>
    </row>
    <row r="233" spans="2:21" ht="18" customHeight="1" x14ac:dyDescent="0.2">
      <c r="B233" s="132"/>
      <c r="C233" s="132"/>
      <c r="D233" s="134"/>
      <c r="E233" s="134"/>
      <c r="F233" s="134"/>
      <c r="G233" s="134"/>
      <c r="H233" s="134"/>
      <c r="I233" s="134"/>
      <c r="J233" s="134"/>
      <c r="K233" s="134"/>
      <c r="L233" s="134"/>
      <c r="M233" s="134"/>
      <c r="N233" s="134"/>
      <c r="O233" s="134"/>
      <c r="P233" s="134"/>
      <c r="Q233" s="134"/>
      <c r="R233" s="134"/>
      <c r="S233" s="134"/>
      <c r="T233" s="134"/>
      <c r="U233" s="134"/>
    </row>
    <row r="234" spans="2:21" ht="18" customHeight="1" x14ac:dyDescent="0.2">
      <c r="B234" s="132"/>
      <c r="C234" s="132"/>
      <c r="D234" s="134"/>
      <c r="E234" s="134"/>
      <c r="F234" s="134"/>
      <c r="G234" s="134"/>
      <c r="H234" s="134"/>
      <c r="I234" s="134"/>
      <c r="J234" s="134"/>
      <c r="K234" s="134"/>
      <c r="L234" s="134"/>
      <c r="M234" s="134"/>
      <c r="N234" s="134"/>
      <c r="O234" s="134"/>
      <c r="P234" s="134"/>
      <c r="Q234" s="134"/>
      <c r="R234" s="134"/>
      <c r="S234" s="134"/>
      <c r="T234" s="134"/>
      <c r="U234" s="134"/>
    </row>
    <row r="235" spans="2:21" ht="18" customHeight="1" x14ac:dyDescent="0.2">
      <c r="B235" s="132"/>
      <c r="C235" s="132"/>
      <c r="D235" s="134"/>
      <c r="E235" s="134"/>
      <c r="F235" s="134"/>
      <c r="G235" s="134"/>
      <c r="H235" s="134"/>
      <c r="I235" s="134"/>
      <c r="J235" s="134"/>
      <c r="K235" s="134"/>
      <c r="L235" s="134"/>
      <c r="M235" s="134"/>
      <c r="N235" s="134"/>
      <c r="O235" s="134"/>
      <c r="P235" s="134"/>
      <c r="Q235" s="134"/>
      <c r="R235" s="134"/>
      <c r="S235" s="134"/>
      <c r="T235" s="134"/>
      <c r="U235" s="134"/>
    </row>
    <row r="236" spans="2:21" ht="18" customHeight="1" x14ac:dyDescent="0.2">
      <c r="B236" s="132"/>
      <c r="C236" s="132"/>
      <c r="D236" s="134"/>
      <c r="E236" s="134"/>
      <c r="F236" s="134"/>
      <c r="G236" s="134"/>
      <c r="H236" s="134"/>
      <c r="I236" s="134"/>
      <c r="J236" s="134"/>
      <c r="K236" s="134"/>
      <c r="L236" s="134"/>
      <c r="M236" s="134"/>
      <c r="N236" s="134"/>
      <c r="O236" s="134"/>
      <c r="P236" s="134"/>
      <c r="Q236" s="134"/>
      <c r="R236" s="134"/>
      <c r="S236" s="134"/>
      <c r="T236" s="134"/>
      <c r="U236" s="134"/>
    </row>
    <row r="237" spans="2:21" ht="18" customHeight="1" x14ac:dyDescent="0.2">
      <c r="B237" s="132"/>
      <c r="C237" s="132"/>
      <c r="D237" s="134"/>
      <c r="E237" s="134"/>
      <c r="F237" s="134"/>
      <c r="G237" s="134"/>
      <c r="H237" s="134"/>
      <c r="I237" s="134"/>
      <c r="J237" s="134"/>
      <c r="K237" s="134"/>
      <c r="L237" s="134"/>
      <c r="M237" s="134"/>
      <c r="N237" s="134"/>
      <c r="O237" s="134"/>
      <c r="P237" s="134"/>
      <c r="Q237" s="134"/>
      <c r="R237" s="134"/>
      <c r="S237" s="134"/>
      <c r="T237" s="134"/>
      <c r="U237" s="134"/>
    </row>
    <row r="238" spans="2:21" ht="18" customHeight="1" x14ac:dyDescent="0.2">
      <c r="B238" s="132"/>
      <c r="C238" s="132"/>
      <c r="D238" s="134"/>
      <c r="E238" s="134"/>
      <c r="F238" s="134"/>
      <c r="G238" s="134"/>
      <c r="H238" s="134"/>
      <c r="I238" s="134"/>
      <c r="J238" s="134"/>
      <c r="K238" s="134"/>
      <c r="L238" s="134"/>
      <c r="M238" s="134"/>
      <c r="N238" s="134"/>
      <c r="O238" s="134"/>
      <c r="P238" s="134"/>
      <c r="Q238" s="134"/>
      <c r="R238" s="134"/>
      <c r="S238" s="134"/>
      <c r="T238" s="134"/>
      <c r="U238" s="134"/>
    </row>
    <row r="239" spans="2:21" ht="18" customHeight="1" x14ac:dyDescent="0.2">
      <c r="B239" s="132"/>
      <c r="C239" s="132"/>
      <c r="D239" s="134"/>
      <c r="E239" s="134"/>
      <c r="F239" s="134"/>
      <c r="G239" s="134"/>
      <c r="H239" s="134"/>
      <c r="I239" s="134"/>
      <c r="J239" s="134"/>
      <c r="K239" s="134"/>
      <c r="L239" s="134"/>
      <c r="M239" s="134"/>
      <c r="N239" s="134"/>
      <c r="O239" s="134"/>
      <c r="P239" s="134"/>
      <c r="Q239" s="134"/>
      <c r="R239" s="134"/>
      <c r="S239" s="134"/>
      <c r="T239" s="134"/>
      <c r="U239" s="134"/>
    </row>
    <row r="240" spans="2:21" ht="18" customHeight="1" x14ac:dyDescent="0.2">
      <c r="B240" s="132"/>
      <c r="C240" s="132"/>
      <c r="D240" s="134"/>
      <c r="E240" s="134"/>
      <c r="F240" s="134"/>
      <c r="G240" s="134"/>
      <c r="H240" s="134"/>
      <c r="I240" s="134"/>
      <c r="J240" s="134"/>
      <c r="K240" s="134"/>
      <c r="L240" s="134"/>
      <c r="M240" s="134"/>
      <c r="N240" s="134"/>
      <c r="O240" s="134"/>
      <c r="P240" s="134"/>
      <c r="Q240" s="134"/>
      <c r="R240" s="134"/>
      <c r="S240" s="134"/>
      <c r="T240" s="134"/>
      <c r="U240" s="134"/>
    </row>
    <row r="241" spans="2:21" ht="18" customHeight="1" x14ac:dyDescent="0.2">
      <c r="B241" s="132"/>
      <c r="C241" s="132"/>
      <c r="D241" s="134"/>
      <c r="E241" s="134"/>
      <c r="F241" s="134"/>
      <c r="G241" s="134"/>
      <c r="H241" s="134"/>
      <c r="I241" s="134"/>
      <c r="J241" s="134"/>
      <c r="K241" s="134"/>
      <c r="L241" s="134"/>
      <c r="M241" s="134"/>
      <c r="N241" s="134"/>
      <c r="O241" s="134"/>
      <c r="P241" s="134"/>
      <c r="Q241" s="134"/>
      <c r="R241" s="134"/>
      <c r="S241" s="134"/>
      <c r="T241" s="134"/>
      <c r="U241" s="134"/>
    </row>
    <row r="242" spans="2:21" ht="18" customHeight="1" x14ac:dyDescent="0.2">
      <c r="B242" s="132"/>
      <c r="C242" s="132"/>
      <c r="D242" s="134"/>
      <c r="E242" s="134"/>
      <c r="F242" s="134"/>
      <c r="G242" s="134"/>
      <c r="H242" s="134"/>
      <c r="I242" s="134"/>
      <c r="J242" s="134"/>
      <c r="K242" s="134"/>
      <c r="L242" s="134"/>
      <c r="M242" s="134"/>
      <c r="N242" s="134"/>
      <c r="O242" s="134"/>
      <c r="P242" s="134"/>
      <c r="Q242" s="134"/>
      <c r="R242" s="134"/>
      <c r="S242" s="134"/>
      <c r="T242" s="134"/>
      <c r="U242" s="134"/>
    </row>
    <row r="243" spans="2:21" s="36" customFormat="1" ht="30" customHeight="1" x14ac:dyDescent="0.2">
      <c r="B243" s="135"/>
      <c r="C243" s="135"/>
      <c r="D243" s="137"/>
      <c r="E243" s="137"/>
      <c r="F243" s="137"/>
      <c r="G243" s="137"/>
      <c r="H243" s="137"/>
      <c r="I243" s="137"/>
      <c r="J243" s="137"/>
      <c r="K243" s="137"/>
      <c r="L243" s="137"/>
      <c r="M243" s="137"/>
      <c r="N243" s="137"/>
      <c r="O243" s="137"/>
      <c r="P243" s="137"/>
      <c r="Q243" s="137"/>
      <c r="R243" s="137"/>
      <c r="S243" s="137"/>
      <c r="T243" s="137"/>
      <c r="U243" s="137"/>
    </row>
    <row r="244" spans="2:21" s="36" customFormat="1" ht="21.75" customHeight="1" x14ac:dyDescent="0.2">
      <c r="B244" s="132"/>
      <c r="C244" s="132"/>
      <c r="D244" s="133"/>
      <c r="E244" s="133"/>
      <c r="F244" s="133"/>
      <c r="G244" s="133"/>
      <c r="H244" s="133"/>
      <c r="I244" s="133"/>
      <c r="J244" s="133"/>
      <c r="K244" s="133"/>
      <c r="L244" s="133"/>
      <c r="M244" s="133"/>
      <c r="N244" s="133"/>
      <c r="O244" s="133"/>
      <c r="P244" s="133"/>
      <c r="Q244" s="133"/>
      <c r="R244" s="133"/>
      <c r="S244" s="133"/>
      <c r="T244" s="133"/>
      <c r="U244" s="133"/>
    </row>
    <row r="245" spans="2:21" s="36" customFormat="1" ht="21.75" customHeight="1" x14ac:dyDescent="0.2">
      <c r="B245" s="132"/>
      <c r="C245" s="132"/>
      <c r="D245" s="133"/>
      <c r="E245" s="133"/>
      <c r="F245" s="133"/>
      <c r="G245" s="133"/>
      <c r="H245" s="133"/>
      <c r="I245" s="133"/>
      <c r="J245" s="133"/>
      <c r="K245" s="133"/>
      <c r="L245" s="133"/>
      <c r="M245" s="133"/>
      <c r="N245" s="133"/>
      <c r="O245" s="133"/>
      <c r="P245" s="133"/>
      <c r="Q245" s="133"/>
      <c r="R245" s="133"/>
      <c r="S245" s="133"/>
      <c r="T245" s="133"/>
      <c r="U245" s="133"/>
    </row>
    <row r="246" spans="2:21" s="36" customFormat="1" ht="21.75" customHeight="1" x14ac:dyDescent="0.2">
      <c r="B246" s="146"/>
      <c r="C246" s="146"/>
      <c r="D246" s="133"/>
      <c r="E246" s="133"/>
      <c r="F246" s="133"/>
      <c r="G246" s="133"/>
      <c r="H246" s="133"/>
      <c r="I246" s="133"/>
      <c r="J246" s="133"/>
      <c r="K246" s="133"/>
      <c r="L246" s="133"/>
      <c r="M246" s="133"/>
      <c r="N246" s="133"/>
      <c r="O246" s="133"/>
      <c r="P246" s="133"/>
      <c r="Q246" s="133"/>
      <c r="R246" s="133"/>
      <c r="S246" s="133"/>
      <c r="T246" s="133"/>
      <c r="U246" s="133"/>
    </row>
    <row r="247" spans="2:21" s="36" customFormat="1" ht="21.75" customHeight="1" x14ac:dyDescent="0.2">
      <c r="B247" s="146"/>
      <c r="C247" s="146"/>
      <c r="D247" s="133"/>
      <c r="E247" s="133"/>
      <c r="F247" s="133"/>
      <c r="G247" s="133"/>
      <c r="H247" s="133"/>
      <c r="I247" s="133"/>
      <c r="J247" s="133"/>
      <c r="K247" s="133"/>
      <c r="L247" s="133"/>
      <c r="M247" s="133"/>
      <c r="N247" s="133"/>
      <c r="O247" s="133"/>
      <c r="P247" s="133"/>
      <c r="Q247" s="133"/>
      <c r="R247" s="133"/>
      <c r="S247" s="133"/>
      <c r="T247" s="133"/>
      <c r="U247" s="133"/>
    </row>
    <row r="248" spans="2:21" s="36" customFormat="1" ht="21.75" customHeight="1" x14ac:dyDescent="0.2">
      <c r="B248" s="132"/>
      <c r="C248" s="132"/>
      <c r="D248" s="133"/>
      <c r="E248" s="133"/>
      <c r="F248" s="133"/>
      <c r="G248" s="133"/>
      <c r="H248" s="133"/>
      <c r="I248" s="133"/>
      <c r="J248" s="133"/>
      <c r="K248" s="133"/>
      <c r="L248" s="133"/>
      <c r="M248" s="133"/>
      <c r="N248" s="133"/>
      <c r="O248" s="133"/>
      <c r="P248" s="133"/>
      <c r="Q248" s="133"/>
      <c r="R248" s="133"/>
      <c r="S248" s="133"/>
      <c r="T248" s="133"/>
      <c r="U248" s="133"/>
    </row>
    <row r="249" spans="2:21" s="36" customFormat="1" ht="21.75" customHeight="1" x14ac:dyDescent="0.2">
      <c r="B249" s="132"/>
      <c r="C249" s="132"/>
      <c r="D249" s="133"/>
      <c r="E249" s="133"/>
      <c r="F249" s="133"/>
      <c r="G249" s="133"/>
      <c r="H249" s="133"/>
      <c r="I249" s="133"/>
      <c r="J249" s="133"/>
      <c r="K249" s="133"/>
      <c r="L249" s="133"/>
      <c r="M249" s="133"/>
      <c r="N249" s="133"/>
      <c r="O249" s="133"/>
      <c r="P249" s="133"/>
      <c r="Q249" s="133"/>
      <c r="R249" s="133"/>
      <c r="S249" s="133"/>
      <c r="T249" s="133"/>
      <c r="U249" s="133"/>
    </row>
    <row r="250" spans="2:21" s="36" customFormat="1" ht="21.75" customHeight="1" x14ac:dyDescent="0.2">
      <c r="B250" s="132"/>
      <c r="C250" s="132"/>
      <c r="D250" s="133"/>
      <c r="E250" s="133"/>
      <c r="F250" s="133"/>
      <c r="G250" s="133"/>
      <c r="H250" s="133"/>
      <c r="I250" s="133"/>
      <c r="J250" s="133"/>
      <c r="K250" s="133"/>
      <c r="L250" s="133"/>
      <c r="M250" s="133"/>
      <c r="N250" s="133"/>
      <c r="O250" s="133"/>
      <c r="P250" s="133"/>
      <c r="Q250" s="133"/>
      <c r="R250" s="133"/>
      <c r="S250" s="133"/>
      <c r="T250" s="133"/>
      <c r="U250" s="133"/>
    </row>
    <row r="251" spans="2:21" s="36" customFormat="1" ht="30" customHeight="1" x14ac:dyDescent="0.2">
      <c r="B251" s="135"/>
      <c r="C251" s="135"/>
      <c r="D251" s="137"/>
      <c r="E251" s="137"/>
      <c r="F251" s="137"/>
      <c r="G251" s="137"/>
      <c r="H251" s="137"/>
      <c r="I251" s="137"/>
      <c r="J251" s="137"/>
      <c r="K251" s="137"/>
      <c r="L251" s="137"/>
      <c r="M251" s="137"/>
      <c r="N251" s="137"/>
      <c r="O251" s="137"/>
      <c r="P251" s="137"/>
      <c r="Q251" s="137"/>
      <c r="R251" s="137"/>
      <c r="S251" s="137"/>
      <c r="T251" s="137"/>
      <c r="U251" s="137"/>
    </row>
    <row r="252" spans="2:21" s="36" customFormat="1" ht="18" customHeight="1" x14ac:dyDescent="0.2">
      <c r="B252" s="132"/>
      <c r="C252" s="132"/>
      <c r="D252" s="133"/>
      <c r="E252" s="133"/>
      <c r="F252" s="133"/>
      <c r="G252" s="133"/>
      <c r="H252" s="133"/>
      <c r="I252" s="133"/>
      <c r="J252" s="133"/>
      <c r="K252" s="133"/>
      <c r="L252" s="133"/>
      <c r="M252" s="133"/>
      <c r="N252" s="133"/>
      <c r="O252" s="133"/>
      <c r="P252" s="133"/>
      <c r="Q252" s="133"/>
      <c r="R252" s="133"/>
      <c r="S252" s="133"/>
      <c r="T252" s="133"/>
      <c r="U252" s="133"/>
    </row>
    <row r="253" spans="2:21" s="36" customFormat="1" ht="18" customHeight="1" x14ac:dyDescent="0.2">
      <c r="B253" s="132"/>
      <c r="C253" s="132"/>
      <c r="D253" s="133"/>
      <c r="E253" s="133"/>
      <c r="F253" s="133"/>
      <c r="G253" s="133"/>
      <c r="H253" s="133"/>
      <c r="I253" s="133"/>
      <c r="J253" s="133"/>
      <c r="K253" s="133"/>
      <c r="L253" s="133"/>
      <c r="M253" s="133"/>
      <c r="N253" s="133"/>
      <c r="O253" s="133"/>
      <c r="P253" s="133"/>
      <c r="Q253" s="133"/>
      <c r="R253" s="133"/>
      <c r="S253" s="133"/>
      <c r="T253" s="133"/>
      <c r="U253" s="133"/>
    </row>
    <row r="254" spans="2:21" s="36" customFormat="1" ht="18" customHeight="1" x14ac:dyDescent="0.2">
      <c r="B254" s="132"/>
      <c r="C254" s="132"/>
      <c r="D254" s="133"/>
      <c r="E254" s="133"/>
      <c r="F254" s="133"/>
      <c r="G254" s="133"/>
      <c r="H254" s="133"/>
      <c r="I254" s="133"/>
      <c r="J254" s="133"/>
      <c r="K254" s="133"/>
      <c r="L254" s="133"/>
      <c r="M254" s="133"/>
      <c r="N254" s="133"/>
      <c r="O254" s="133"/>
      <c r="P254" s="133"/>
      <c r="Q254" s="133"/>
      <c r="R254" s="133"/>
      <c r="S254" s="133"/>
      <c r="T254" s="133"/>
      <c r="U254" s="133"/>
    </row>
    <row r="255" spans="2:21" s="36" customFormat="1" ht="18" customHeight="1" x14ac:dyDescent="0.2">
      <c r="B255" s="132"/>
      <c r="C255" s="132"/>
      <c r="D255" s="133"/>
      <c r="E255" s="133"/>
      <c r="F255" s="133"/>
      <c r="G255" s="133"/>
      <c r="H255" s="133"/>
      <c r="I255" s="133"/>
      <c r="J255" s="133"/>
      <c r="K255" s="133"/>
      <c r="L255" s="133"/>
      <c r="M255" s="133"/>
      <c r="N255" s="133"/>
      <c r="O255" s="133"/>
      <c r="P255" s="133"/>
      <c r="Q255" s="133"/>
      <c r="R255" s="133"/>
      <c r="S255" s="133"/>
      <c r="T255" s="133"/>
      <c r="U255" s="133"/>
    </row>
    <row r="256" spans="2:21" s="36" customFormat="1" ht="30" customHeight="1" x14ac:dyDescent="0.2">
      <c r="B256" s="135"/>
      <c r="C256" s="135"/>
      <c r="D256" s="137"/>
      <c r="E256" s="137"/>
      <c r="F256" s="137"/>
      <c r="G256" s="137"/>
      <c r="H256" s="137"/>
      <c r="I256" s="137"/>
      <c r="J256" s="137"/>
      <c r="K256" s="137"/>
      <c r="L256" s="137"/>
      <c r="M256" s="137"/>
      <c r="N256" s="137"/>
      <c r="O256" s="137"/>
      <c r="P256" s="137"/>
      <c r="Q256" s="137"/>
      <c r="R256" s="137"/>
      <c r="S256" s="137"/>
      <c r="T256" s="137"/>
      <c r="U256" s="137"/>
    </row>
    <row r="257" spans="2:21" s="36" customFormat="1" ht="18" customHeight="1" x14ac:dyDescent="0.2">
      <c r="B257" s="132"/>
      <c r="C257" s="132"/>
      <c r="D257" s="133"/>
      <c r="E257" s="133"/>
      <c r="F257" s="133"/>
      <c r="G257" s="133"/>
      <c r="H257" s="133"/>
      <c r="I257" s="133"/>
      <c r="J257" s="133"/>
      <c r="K257" s="133"/>
      <c r="L257" s="133"/>
      <c r="M257" s="133"/>
      <c r="N257" s="133"/>
      <c r="O257" s="133"/>
      <c r="P257" s="133"/>
      <c r="Q257" s="133"/>
      <c r="R257" s="133"/>
      <c r="S257" s="133"/>
      <c r="T257" s="133"/>
      <c r="U257" s="133"/>
    </row>
    <row r="258" spans="2:21" s="36" customFormat="1" ht="18" customHeight="1" x14ac:dyDescent="0.2">
      <c r="B258" s="132"/>
      <c r="C258" s="132"/>
      <c r="D258" s="133"/>
      <c r="E258" s="133"/>
      <c r="F258" s="133"/>
      <c r="G258" s="133"/>
      <c r="H258" s="133"/>
      <c r="I258" s="133"/>
      <c r="J258" s="133"/>
      <c r="K258" s="133"/>
      <c r="L258" s="133"/>
      <c r="M258" s="133"/>
      <c r="N258" s="133"/>
      <c r="O258" s="133"/>
      <c r="P258" s="133"/>
      <c r="Q258" s="133"/>
      <c r="R258" s="133"/>
      <c r="S258" s="133"/>
      <c r="T258" s="133"/>
      <c r="U258" s="133"/>
    </row>
    <row r="259" spans="2:21" s="36" customFormat="1" ht="18" customHeight="1" x14ac:dyDescent="0.2">
      <c r="B259" s="132"/>
      <c r="C259" s="132"/>
      <c r="D259" s="133"/>
      <c r="E259" s="133"/>
      <c r="F259" s="133"/>
      <c r="G259" s="133"/>
      <c r="H259" s="133"/>
      <c r="I259" s="133"/>
      <c r="J259" s="133"/>
      <c r="K259" s="133"/>
      <c r="L259" s="133"/>
      <c r="M259" s="133"/>
      <c r="N259" s="133"/>
      <c r="O259" s="133"/>
      <c r="P259" s="133"/>
      <c r="Q259" s="133"/>
      <c r="R259" s="133"/>
      <c r="S259" s="133"/>
      <c r="T259" s="133"/>
      <c r="U259" s="133"/>
    </row>
    <row r="260" spans="2:21" s="36" customFormat="1" ht="18" customHeight="1" x14ac:dyDescent="0.2">
      <c r="B260" s="132"/>
      <c r="C260" s="132"/>
      <c r="D260" s="133"/>
      <c r="E260" s="133"/>
      <c r="F260" s="133"/>
      <c r="G260" s="133"/>
      <c r="H260" s="133"/>
      <c r="I260" s="133"/>
      <c r="J260" s="133"/>
      <c r="K260" s="133"/>
      <c r="L260" s="133"/>
      <c r="M260" s="133"/>
      <c r="N260" s="133"/>
      <c r="O260" s="133"/>
      <c r="P260" s="133"/>
      <c r="Q260" s="133"/>
      <c r="R260" s="133"/>
      <c r="S260" s="133"/>
      <c r="T260" s="133"/>
      <c r="U260" s="133"/>
    </row>
    <row r="261" spans="2:21" s="36" customFormat="1" ht="18" customHeight="1" x14ac:dyDescent="0.2">
      <c r="B261" s="132"/>
      <c r="C261" s="132"/>
      <c r="D261" s="133"/>
      <c r="E261" s="133"/>
      <c r="F261" s="133"/>
      <c r="G261" s="133"/>
      <c r="H261" s="133"/>
      <c r="I261" s="133"/>
      <c r="J261" s="133"/>
      <c r="K261" s="133"/>
      <c r="L261" s="133"/>
      <c r="M261" s="133"/>
      <c r="N261" s="133"/>
      <c r="O261" s="133"/>
      <c r="P261" s="133"/>
      <c r="Q261" s="133"/>
      <c r="R261" s="133"/>
      <c r="S261" s="133"/>
      <c r="T261" s="133"/>
      <c r="U261" s="133"/>
    </row>
    <row r="262" spans="2:21" s="36" customFormat="1" ht="18" customHeight="1" x14ac:dyDescent="0.2">
      <c r="B262" s="132"/>
      <c r="C262" s="132"/>
      <c r="D262" s="133"/>
      <c r="E262" s="133"/>
      <c r="F262" s="133"/>
      <c r="G262" s="133"/>
      <c r="H262" s="133"/>
      <c r="I262" s="133"/>
      <c r="J262" s="133"/>
      <c r="K262" s="133"/>
      <c r="L262" s="133"/>
      <c r="M262" s="133"/>
      <c r="N262" s="133"/>
      <c r="O262" s="133"/>
      <c r="P262" s="133"/>
      <c r="Q262" s="133"/>
      <c r="R262" s="133"/>
      <c r="S262" s="133"/>
      <c r="T262" s="133"/>
      <c r="U262" s="133"/>
    </row>
    <row r="263" spans="2:21" s="36" customFormat="1" ht="18" customHeight="1" x14ac:dyDescent="0.2">
      <c r="B263" s="132"/>
      <c r="C263" s="132"/>
      <c r="D263" s="133"/>
      <c r="E263" s="133"/>
      <c r="F263" s="133"/>
      <c r="G263" s="133"/>
      <c r="H263" s="133"/>
      <c r="I263" s="133"/>
      <c r="J263" s="133"/>
      <c r="K263" s="133"/>
      <c r="L263" s="133"/>
      <c r="M263" s="133"/>
      <c r="N263" s="133"/>
      <c r="O263" s="133"/>
      <c r="P263" s="133"/>
      <c r="Q263" s="133"/>
      <c r="R263" s="133"/>
      <c r="S263" s="133"/>
      <c r="T263" s="133"/>
      <c r="U263" s="133"/>
    </row>
    <row r="264" spans="2:21" s="36" customFormat="1" ht="26.1" customHeight="1" x14ac:dyDescent="0.2">
      <c r="B264" s="135"/>
      <c r="C264" s="135"/>
      <c r="D264" s="135"/>
      <c r="E264" s="135"/>
      <c r="F264" s="135"/>
      <c r="G264" s="135"/>
      <c r="H264" s="135"/>
      <c r="I264" s="135"/>
      <c r="J264" s="135"/>
      <c r="K264" s="135"/>
      <c r="L264" s="135"/>
      <c r="M264" s="135"/>
      <c r="N264" s="135"/>
      <c r="O264" s="135"/>
      <c r="P264" s="135"/>
      <c r="Q264" s="135"/>
      <c r="R264" s="135"/>
      <c r="S264" s="135"/>
      <c r="T264" s="135"/>
      <c r="U264" s="135"/>
    </row>
    <row r="265" spans="2:21" s="36" customFormat="1" ht="16.5" customHeight="1" x14ac:dyDescent="0.2">
      <c r="B265" s="148"/>
      <c r="C265" s="148"/>
      <c r="D265" s="137"/>
      <c r="E265" s="137"/>
      <c r="F265" s="137"/>
      <c r="G265" s="137"/>
      <c r="H265" s="137"/>
      <c r="I265" s="137"/>
      <c r="J265" s="137"/>
      <c r="K265" s="137"/>
      <c r="L265" s="137"/>
      <c r="M265" s="137"/>
      <c r="N265" s="137"/>
      <c r="O265" s="137"/>
      <c r="P265" s="137"/>
      <c r="Q265" s="137"/>
      <c r="R265" s="137"/>
      <c r="S265" s="137"/>
      <c r="T265" s="137"/>
      <c r="U265" s="137"/>
    </row>
    <row r="266" spans="2:21" s="36" customFormat="1" ht="18" customHeight="1" x14ac:dyDescent="0.2">
      <c r="B266" s="132"/>
      <c r="C266" s="132"/>
      <c r="D266" s="133"/>
      <c r="E266" s="133"/>
      <c r="F266" s="133"/>
      <c r="G266" s="133"/>
      <c r="H266" s="133"/>
      <c r="I266" s="133"/>
      <c r="J266" s="133"/>
      <c r="K266" s="133"/>
      <c r="L266" s="133"/>
      <c r="M266" s="133"/>
      <c r="N266" s="133"/>
      <c r="O266" s="133"/>
      <c r="P266" s="133"/>
      <c r="Q266" s="133"/>
      <c r="R266" s="133"/>
      <c r="S266" s="133"/>
      <c r="T266" s="133"/>
      <c r="U266" s="133"/>
    </row>
    <row r="267" spans="2:21" s="36" customFormat="1" ht="26.1" customHeight="1" x14ac:dyDescent="0.2">
      <c r="B267" s="135"/>
      <c r="C267" s="135"/>
      <c r="D267" s="135"/>
      <c r="E267" s="135"/>
      <c r="F267" s="135"/>
      <c r="G267" s="135"/>
      <c r="H267" s="135"/>
      <c r="I267" s="135"/>
      <c r="J267" s="135"/>
      <c r="K267" s="135"/>
      <c r="L267" s="135"/>
      <c r="M267" s="135"/>
      <c r="N267" s="135"/>
      <c r="O267" s="135"/>
      <c r="P267" s="135"/>
      <c r="Q267" s="135"/>
      <c r="R267" s="135"/>
      <c r="S267" s="135"/>
      <c r="T267" s="135"/>
      <c r="U267" s="135"/>
    </row>
    <row r="268" spans="2:21" s="36" customFormat="1" ht="18" customHeight="1" x14ac:dyDescent="0.2">
      <c r="B268" s="148"/>
      <c r="C268" s="148"/>
      <c r="D268" s="137"/>
      <c r="E268" s="137"/>
      <c r="F268" s="137"/>
      <c r="G268" s="137"/>
      <c r="H268" s="137"/>
      <c r="I268" s="137"/>
      <c r="J268" s="137"/>
      <c r="K268" s="137"/>
      <c r="L268" s="137"/>
      <c r="M268" s="137"/>
      <c r="N268" s="137"/>
      <c r="O268" s="137"/>
      <c r="P268" s="137"/>
      <c r="Q268" s="137"/>
      <c r="R268" s="137"/>
      <c r="S268" s="137"/>
      <c r="T268" s="137"/>
      <c r="U268" s="137"/>
    </row>
    <row r="269" spans="2:21" s="36" customFormat="1" ht="18" customHeight="1" x14ac:dyDescent="0.2">
      <c r="B269" s="132"/>
      <c r="C269" s="132"/>
      <c r="D269" s="133"/>
      <c r="E269" s="133"/>
      <c r="F269" s="133"/>
      <c r="G269" s="133"/>
      <c r="H269" s="133"/>
      <c r="I269" s="133"/>
      <c r="J269" s="133"/>
      <c r="K269" s="133"/>
      <c r="L269" s="133"/>
      <c r="M269" s="133"/>
      <c r="N269" s="133"/>
      <c r="O269" s="133"/>
      <c r="P269" s="133"/>
      <c r="Q269" s="133"/>
      <c r="R269" s="133"/>
      <c r="S269" s="133"/>
      <c r="T269" s="133"/>
      <c r="U269" s="133"/>
    </row>
    <row r="270" spans="2:21" s="36" customFormat="1" ht="18" customHeight="1" x14ac:dyDescent="0.2">
      <c r="B270" s="132"/>
      <c r="C270" s="132"/>
      <c r="D270" s="133"/>
      <c r="E270" s="133"/>
      <c r="F270" s="133"/>
      <c r="G270" s="133"/>
      <c r="H270" s="133"/>
      <c r="I270" s="133"/>
      <c r="J270" s="133"/>
      <c r="K270" s="133"/>
      <c r="L270" s="133"/>
      <c r="M270" s="133"/>
      <c r="N270" s="133"/>
      <c r="O270" s="133"/>
      <c r="P270" s="133"/>
      <c r="Q270" s="133"/>
      <c r="R270" s="133"/>
      <c r="S270" s="133"/>
      <c r="T270" s="133"/>
      <c r="U270" s="133"/>
    </row>
    <row r="271" spans="2:21" s="36" customFormat="1" ht="18" customHeight="1" x14ac:dyDescent="0.2">
      <c r="B271" s="132"/>
      <c r="C271" s="132"/>
      <c r="D271" s="133"/>
      <c r="E271" s="133"/>
      <c r="F271" s="133"/>
      <c r="G271" s="133"/>
      <c r="H271" s="133"/>
      <c r="I271" s="133"/>
      <c r="J271" s="133"/>
      <c r="K271" s="133"/>
      <c r="L271" s="133"/>
      <c r="M271" s="133"/>
      <c r="N271" s="133"/>
      <c r="O271" s="133"/>
      <c r="P271" s="133"/>
      <c r="Q271" s="133"/>
      <c r="R271" s="133"/>
      <c r="S271" s="133"/>
      <c r="T271" s="133"/>
      <c r="U271" s="133"/>
    </row>
    <row r="272" spans="2:21" s="36" customFormat="1" ht="18" customHeight="1" x14ac:dyDescent="0.2">
      <c r="B272" s="132"/>
      <c r="C272" s="132"/>
      <c r="D272" s="133"/>
      <c r="E272" s="133"/>
      <c r="F272" s="133"/>
      <c r="G272" s="133"/>
      <c r="H272" s="133"/>
      <c r="I272" s="133"/>
      <c r="J272" s="133"/>
      <c r="K272" s="133"/>
      <c r="L272" s="133"/>
      <c r="M272" s="133"/>
      <c r="N272" s="133"/>
      <c r="O272" s="133"/>
      <c r="P272" s="133"/>
      <c r="Q272" s="133"/>
      <c r="R272" s="133"/>
      <c r="S272" s="133"/>
      <c r="T272" s="133"/>
      <c r="U272" s="133"/>
    </row>
    <row r="273" spans="2:21" s="36" customFormat="1" ht="18" customHeight="1" x14ac:dyDescent="0.2">
      <c r="B273" s="132"/>
      <c r="C273" s="132"/>
      <c r="D273" s="133"/>
      <c r="E273" s="133"/>
      <c r="F273" s="133"/>
      <c r="G273" s="133"/>
      <c r="H273" s="133"/>
      <c r="I273" s="133"/>
      <c r="J273" s="133"/>
      <c r="K273" s="133"/>
      <c r="L273" s="133"/>
      <c r="M273" s="133"/>
      <c r="N273" s="133"/>
      <c r="O273" s="133"/>
      <c r="P273" s="133"/>
      <c r="Q273" s="133"/>
      <c r="R273" s="133"/>
      <c r="S273" s="133"/>
      <c r="T273" s="133"/>
      <c r="U273" s="133"/>
    </row>
    <row r="274" spans="2:21" s="36" customFormat="1" ht="18" customHeight="1" x14ac:dyDescent="0.2">
      <c r="B274" s="132"/>
      <c r="C274" s="132"/>
      <c r="D274" s="133"/>
      <c r="E274" s="133"/>
      <c r="F274" s="133"/>
      <c r="G274" s="133"/>
      <c r="H274" s="133"/>
      <c r="I274" s="133"/>
      <c r="J274" s="133"/>
      <c r="K274" s="133"/>
      <c r="L274" s="133"/>
      <c r="M274" s="133"/>
      <c r="N274" s="133"/>
      <c r="O274" s="133"/>
      <c r="P274" s="133"/>
      <c r="Q274" s="133"/>
      <c r="R274" s="133"/>
      <c r="S274" s="133"/>
      <c r="T274" s="133"/>
      <c r="U274" s="133"/>
    </row>
    <row r="275" spans="2:21" s="36" customFormat="1" ht="18" customHeight="1" x14ac:dyDescent="0.2">
      <c r="B275" s="132"/>
      <c r="C275" s="132"/>
      <c r="D275" s="133"/>
      <c r="E275" s="133"/>
      <c r="F275" s="133"/>
      <c r="G275" s="133"/>
      <c r="H275" s="133"/>
      <c r="I275" s="133"/>
      <c r="J275" s="133"/>
      <c r="K275" s="133"/>
      <c r="L275" s="133"/>
      <c r="M275" s="133"/>
      <c r="N275" s="133"/>
      <c r="O275" s="133"/>
      <c r="P275" s="133"/>
      <c r="Q275" s="133"/>
      <c r="R275" s="133"/>
      <c r="S275" s="133"/>
      <c r="T275" s="133"/>
      <c r="U275" s="133"/>
    </row>
    <row r="276" spans="2:21" s="36" customFormat="1" ht="18" customHeight="1" x14ac:dyDescent="0.2">
      <c r="B276" s="132"/>
      <c r="C276" s="132"/>
      <c r="D276" s="133"/>
      <c r="E276" s="133"/>
      <c r="F276" s="133"/>
      <c r="G276" s="133"/>
      <c r="H276" s="133"/>
      <c r="I276" s="133"/>
      <c r="J276" s="133"/>
      <c r="K276" s="133"/>
      <c r="L276" s="133"/>
      <c r="M276" s="133"/>
      <c r="N276" s="133"/>
      <c r="O276" s="133"/>
      <c r="P276" s="133"/>
      <c r="Q276" s="133"/>
      <c r="R276" s="133"/>
      <c r="S276" s="133"/>
      <c r="T276" s="133"/>
      <c r="U276" s="133"/>
    </row>
    <row r="277" spans="2:21" s="36" customFormat="1" ht="18" customHeight="1" x14ac:dyDescent="0.2">
      <c r="B277" s="132"/>
      <c r="C277" s="132"/>
      <c r="D277" s="133"/>
      <c r="E277" s="133"/>
      <c r="F277" s="133"/>
      <c r="G277" s="133"/>
      <c r="H277" s="133"/>
      <c r="I277" s="133"/>
      <c r="J277" s="133"/>
      <c r="K277" s="133"/>
      <c r="L277" s="133"/>
      <c r="M277" s="133"/>
      <c r="N277" s="133"/>
      <c r="O277" s="133"/>
      <c r="P277" s="133"/>
      <c r="Q277" s="133"/>
      <c r="R277" s="133"/>
      <c r="S277" s="133"/>
      <c r="T277" s="133"/>
      <c r="U277" s="133"/>
    </row>
    <row r="278" spans="2:21" s="36" customFormat="1" ht="18" customHeight="1" x14ac:dyDescent="0.2">
      <c r="B278" s="132"/>
      <c r="C278" s="132"/>
      <c r="D278" s="133"/>
      <c r="E278" s="133"/>
      <c r="F278" s="133"/>
      <c r="G278" s="133"/>
      <c r="H278" s="133"/>
      <c r="I278" s="133"/>
      <c r="J278" s="133"/>
      <c r="K278" s="133"/>
      <c r="L278" s="133"/>
      <c r="M278" s="133"/>
      <c r="N278" s="133"/>
      <c r="O278" s="133"/>
      <c r="P278" s="133"/>
      <c r="Q278" s="133"/>
      <c r="R278" s="133"/>
      <c r="S278" s="133"/>
      <c r="T278" s="133"/>
      <c r="U278" s="133"/>
    </row>
    <row r="279" spans="2:21" s="36" customFormat="1" ht="18" customHeight="1" x14ac:dyDescent="0.2">
      <c r="B279" s="132"/>
      <c r="C279" s="132"/>
      <c r="D279" s="133"/>
      <c r="E279" s="133"/>
      <c r="F279" s="133"/>
      <c r="G279" s="133"/>
      <c r="H279" s="133"/>
      <c r="I279" s="133"/>
      <c r="J279" s="133"/>
      <c r="K279" s="133"/>
      <c r="L279" s="133"/>
      <c r="M279" s="133"/>
      <c r="N279" s="133"/>
      <c r="O279" s="133"/>
      <c r="P279" s="133"/>
      <c r="Q279" s="133"/>
      <c r="R279" s="133"/>
      <c r="S279" s="133"/>
      <c r="T279" s="133"/>
      <c r="U279" s="133"/>
    </row>
    <row r="280" spans="2:21" s="36" customFormat="1" ht="18" customHeight="1" x14ac:dyDescent="0.2">
      <c r="B280" s="132"/>
      <c r="C280" s="132"/>
      <c r="D280" s="133"/>
      <c r="E280" s="133"/>
      <c r="F280" s="133"/>
      <c r="G280" s="133"/>
      <c r="H280" s="133"/>
      <c r="I280" s="133"/>
      <c r="J280" s="133"/>
      <c r="K280" s="133"/>
      <c r="L280" s="133"/>
      <c r="M280" s="133"/>
      <c r="N280" s="133"/>
      <c r="O280" s="133"/>
      <c r="P280" s="133"/>
      <c r="Q280" s="133"/>
      <c r="R280" s="133"/>
      <c r="S280" s="133"/>
      <c r="T280" s="133"/>
      <c r="U280" s="133"/>
    </row>
  </sheetData>
  <mergeCells count="1">
    <mergeCell ref="D1:U1"/>
  </mergeCells>
  <printOptions horizontalCentered="1" gridLines="1"/>
  <pageMargins left="0.23622047244094491" right="0.15748031496062992" top="0.19685039370078741" bottom="0.15748031496062992" header="0.19685039370078741" footer="0.15748031496062992"/>
  <pageSetup paperSize="9" orientation="landscape" cellComments="asDisplayed"/>
  <ignoredErrors>
    <ignoredError sqref="D11:F11" formulaRange="1"/>
  </ignoredError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24"/>
  <sheetViews>
    <sheetView topLeftCell="B1" zoomScale="70" zoomScaleNormal="70" zoomScalePageLayoutView="70" workbookViewId="0">
      <selection activeCell="G6" sqref="G6"/>
    </sheetView>
  </sheetViews>
  <sheetFormatPr baseColWidth="10" defaultColWidth="10.88671875" defaultRowHeight="13.2" x14ac:dyDescent="0.25"/>
  <cols>
    <col min="1" max="1" width="10.88671875" style="2"/>
    <col min="2" max="8" width="28.6640625" style="2" customWidth="1"/>
    <col min="9" max="16384" width="10.88671875" style="2"/>
  </cols>
  <sheetData>
    <row r="1" spans="1:8" ht="81" customHeight="1" x14ac:dyDescent="0.25">
      <c r="A1" s="184" t="s">
        <v>196</v>
      </c>
      <c r="B1" s="184"/>
      <c r="C1" s="184"/>
      <c r="D1" s="184"/>
      <c r="E1" s="184"/>
      <c r="F1" s="184"/>
      <c r="G1" s="184"/>
      <c r="H1" s="184"/>
    </row>
    <row r="2" spans="1:8" s="22" customFormat="1" ht="22.5" customHeight="1" x14ac:dyDescent="0.25">
      <c r="A2" s="18"/>
      <c r="B2" s="19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1" t="s">
        <v>7</v>
      </c>
    </row>
    <row r="3" spans="1:8" s="22" customFormat="1" ht="22.5" customHeight="1" x14ac:dyDescent="0.25">
      <c r="A3" s="27"/>
      <c r="B3" s="23" t="s">
        <v>465</v>
      </c>
      <c r="C3" s="123">
        <f t="shared" ref="C3:H3" si="0">B3+1</f>
        <v>5</v>
      </c>
      <c r="D3" s="123">
        <f t="shared" si="0"/>
        <v>6</v>
      </c>
      <c r="E3" s="123">
        <f t="shared" si="0"/>
        <v>7</v>
      </c>
      <c r="F3" s="123">
        <f t="shared" si="0"/>
        <v>8</v>
      </c>
      <c r="G3" s="123">
        <f t="shared" si="0"/>
        <v>9</v>
      </c>
      <c r="H3" s="123">
        <f t="shared" si="0"/>
        <v>10</v>
      </c>
    </row>
    <row r="4" spans="1:8" s="22" customFormat="1" ht="58.5" customHeight="1" x14ac:dyDescent="0.25">
      <c r="A4" s="185" t="s">
        <v>8</v>
      </c>
      <c r="B4" s="33" t="s">
        <v>197</v>
      </c>
      <c r="C4" s="33" t="s">
        <v>198</v>
      </c>
      <c r="D4" s="34" t="s">
        <v>181</v>
      </c>
      <c r="E4" s="24" t="s">
        <v>169</v>
      </c>
      <c r="F4" s="25" t="s">
        <v>192</v>
      </c>
      <c r="G4" s="34" t="s">
        <v>199</v>
      </c>
      <c r="H4" s="34" t="s">
        <v>186</v>
      </c>
    </row>
    <row r="5" spans="1:8" s="22" customFormat="1" ht="27.75" customHeight="1" x14ac:dyDescent="0.25">
      <c r="A5" s="186"/>
      <c r="B5" s="26" t="s">
        <v>60</v>
      </c>
      <c r="C5" s="26" t="s">
        <v>60</v>
      </c>
      <c r="D5" s="26" t="s">
        <v>61</v>
      </c>
      <c r="E5" s="26" t="s">
        <v>60</v>
      </c>
      <c r="F5" s="26" t="s">
        <v>62</v>
      </c>
      <c r="G5" s="26" t="s">
        <v>60</v>
      </c>
      <c r="H5" s="26" t="s">
        <v>60</v>
      </c>
    </row>
    <row r="6" spans="1:8" s="22" customFormat="1" ht="81.75" customHeight="1" x14ac:dyDescent="0.25">
      <c r="A6" s="185" t="s">
        <v>65</v>
      </c>
      <c r="B6" s="34" t="s">
        <v>182</v>
      </c>
      <c r="C6" s="34" t="s">
        <v>183</v>
      </c>
      <c r="D6" s="34" t="s">
        <v>184</v>
      </c>
      <c r="E6" s="34" t="s">
        <v>185</v>
      </c>
      <c r="F6" s="34" t="s">
        <v>193</v>
      </c>
      <c r="G6" s="34" t="s">
        <v>187</v>
      </c>
      <c r="H6" s="34" t="s">
        <v>188</v>
      </c>
    </row>
    <row r="7" spans="1:8" s="22" customFormat="1" ht="22.5" customHeight="1" x14ac:dyDescent="0.25">
      <c r="A7" s="186"/>
      <c r="B7" s="26" t="s">
        <v>97</v>
      </c>
      <c r="C7" s="26" t="s">
        <v>60</v>
      </c>
      <c r="D7" s="26" t="s">
        <v>60</v>
      </c>
      <c r="E7" s="26" t="s">
        <v>97</v>
      </c>
      <c r="F7" s="26" t="s">
        <v>60</v>
      </c>
      <c r="G7" s="26" t="s">
        <v>97</v>
      </c>
      <c r="H7" s="26" t="s">
        <v>60</v>
      </c>
    </row>
    <row r="8" spans="1:8" s="22" customFormat="1" ht="22.5" customHeight="1" x14ac:dyDescent="0.25">
      <c r="A8" s="27"/>
      <c r="B8" s="28">
        <f>H3+1</f>
        <v>11</v>
      </c>
      <c r="C8" s="123">
        <f t="shared" ref="C8:H8" si="1">B8+1</f>
        <v>12</v>
      </c>
      <c r="D8" s="123">
        <f t="shared" si="1"/>
        <v>13</v>
      </c>
      <c r="E8" s="123">
        <f t="shared" si="1"/>
        <v>14</v>
      </c>
      <c r="F8" s="123">
        <f t="shared" si="1"/>
        <v>15</v>
      </c>
      <c r="G8" s="123">
        <f t="shared" si="1"/>
        <v>16</v>
      </c>
      <c r="H8" s="123">
        <f t="shared" si="1"/>
        <v>17</v>
      </c>
    </row>
    <row r="9" spans="1:8" s="22" customFormat="1" ht="61.5" customHeight="1" x14ac:dyDescent="0.25">
      <c r="A9" s="185" t="s">
        <v>8</v>
      </c>
      <c r="B9" s="25" t="s">
        <v>100</v>
      </c>
      <c r="C9" s="33" t="s">
        <v>167</v>
      </c>
      <c r="D9" s="34" t="s">
        <v>168</v>
      </c>
      <c r="E9" s="24" t="s">
        <v>467</v>
      </c>
      <c r="F9" s="25" t="s">
        <v>170</v>
      </c>
      <c r="G9" s="34" t="s">
        <v>199</v>
      </c>
      <c r="H9" s="34" t="s">
        <v>171</v>
      </c>
    </row>
    <row r="10" spans="1:8" s="22" customFormat="1" ht="27.75" customHeight="1" x14ac:dyDescent="0.25">
      <c r="A10" s="186"/>
      <c r="B10" s="26" t="s">
        <v>60</v>
      </c>
      <c r="C10" s="26" t="s">
        <v>60</v>
      </c>
      <c r="D10" s="26" t="s">
        <v>172</v>
      </c>
      <c r="E10" s="26" t="s">
        <v>60</v>
      </c>
      <c r="F10" s="26" t="s">
        <v>62</v>
      </c>
      <c r="G10" s="26" t="s">
        <v>60</v>
      </c>
      <c r="H10" s="26" t="s">
        <v>60</v>
      </c>
    </row>
    <row r="11" spans="1:8" s="22" customFormat="1" ht="81.75" customHeight="1" x14ac:dyDescent="0.25">
      <c r="A11" s="185" t="s">
        <v>65</v>
      </c>
      <c r="B11" s="34" t="s">
        <v>173</v>
      </c>
      <c r="C11" s="34" t="s">
        <v>174</v>
      </c>
      <c r="D11" s="34" t="s">
        <v>466</v>
      </c>
      <c r="E11" s="34" t="s">
        <v>175</v>
      </c>
      <c r="F11" s="34" t="s">
        <v>176</v>
      </c>
      <c r="G11" s="34" t="s">
        <v>177</v>
      </c>
      <c r="H11" s="34" t="s">
        <v>178</v>
      </c>
    </row>
    <row r="12" spans="1:8" s="22" customFormat="1" ht="22.5" customHeight="1" x14ac:dyDescent="0.25">
      <c r="A12" s="186"/>
      <c r="B12" s="26" t="s">
        <v>97</v>
      </c>
      <c r="C12" s="26" t="s">
        <v>60</v>
      </c>
      <c r="D12" s="26" t="s">
        <v>60</v>
      </c>
      <c r="E12" s="26" t="s">
        <v>97</v>
      </c>
      <c r="F12" s="26" t="s">
        <v>60</v>
      </c>
      <c r="G12" s="26" t="s">
        <v>97</v>
      </c>
      <c r="H12" s="26" t="s">
        <v>60</v>
      </c>
    </row>
    <row r="13" spans="1:8" s="22" customFormat="1" ht="22.5" customHeight="1" x14ac:dyDescent="0.25">
      <c r="A13" s="27"/>
      <c r="B13" s="28">
        <f>H8+1</f>
        <v>18</v>
      </c>
      <c r="C13" s="123">
        <f t="shared" ref="C13:H13" si="2">B13+1</f>
        <v>19</v>
      </c>
      <c r="D13" s="123">
        <f t="shared" si="2"/>
        <v>20</v>
      </c>
      <c r="E13" s="123">
        <f t="shared" si="2"/>
        <v>21</v>
      </c>
      <c r="F13" s="123">
        <f t="shared" si="2"/>
        <v>22</v>
      </c>
      <c r="G13" s="123">
        <f t="shared" si="2"/>
        <v>23</v>
      </c>
      <c r="H13" s="123">
        <f t="shared" si="2"/>
        <v>24</v>
      </c>
    </row>
    <row r="14" spans="1:8" s="22" customFormat="1" ht="58.5" customHeight="1" x14ac:dyDescent="0.25">
      <c r="A14" s="185" t="s">
        <v>8</v>
      </c>
      <c r="B14" s="25" t="s">
        <v>179</v>
      </c>
      <c r="C14" s="29" t="s">
        <v>180</v>
      </c>
      <c r="D14" s="34" t="s">
        <v>181</v>
      </c>
      <c r="E14" s="25" t="s">
        <v>468</v>
      </c>
      <c r="F14" s="25" t="s">
        <v>469</v>
      </c>
      <c r="G14" s="34" t="s">
        <v>199</v>
      </c>
      <c r="H14" s="34" t="s">
        <v>186</v>
      </c>
    </row>
    <row r="15" spans="1:8" s="22" customFormat="1" ht="27.75" customHeight="1" x14ac:dyDescent="0.25">
      <c r="A15" s="186"/>
      <c r="B15" s="26" t="s">
        <v>60</v>
      </c>
      <c r="C15" s="26" t="s">
        <v>60</v>
      </c>
      <c r="D15" s="26" t="s">
        <v>61</v>
      </c>
      <c r="E15" s="26" t="s">
        <v>60</v>
      </c>
      <c r="F15" s="26" t="s">
        <v>62</v>
      </c>
      <c r="G15" s="26" t="s">
        <v>60</v>
      </c>
      <c r="H15" s="26" t="s">
        <v>60</v>
      </c>
    </row>
    <row r="16" spans="1:8" s="22" customFormat="1" ht="81.75" customHeight="1" x14ac:dyDescent="0.25">
      <c r="A16" s="185" t="s">
        <v>65</v>
      </c>
      <c r="B16" s="34" t="s">
        <v>182</v>
      </c>
      <c r="C16" s="34" t="s">
        <v>183</v>
      </c>
      <c r="D16" s="34" t="s">
        <v>184</v>
      </c>
      <c r="E16" s="34" t="s">
        <v>185</v>
      </c>
      <c r="F16" s="34" t="s">
        <v>193</v>
      </c>
      <c r="G16" s="34" t="s">
        <v>187</v>
      </c>
      <c r="H16" s="34" t="s">
        <v>188</v>
      </c>
    </row>
    <row r="17" spans="1:8" s="22" customFormat="1" ht="22.5" customHeight="1" x14ac:dyDescent="0.25">
      <c r="A17" s="186"/>
      <c r="B17" s="26" t="s">
        <v>97</v>
      </c>
      <c r="C17" s="26" t="s">
        <v>60</v>
      </c>
      <c r="D17" s="26" t="s">
        <v>60</v>
      </c>
      <c r="E17" s="26" t="s">
        <v>97</v>
      </c>
      <c r="F17" s="26" t="s">
        <v>60</v>
      </c>
      <c r="G17" s="26" t="s">
        <v>97</v>
      </c>
      <c r="H17" s="26" t="s">
        <v>60</v>
      </c>
    </row>
    <row r="18" spans="1:8" s="22" customFormat="1" ht="22.5" customHeight="1" x14ac:dyDescent="0.25">
      <c r="A18" s="27"/>
      <c r="B18" s="28">
        <f>H13+1</f>
        <v>25</v>
      </c>
      <c r="C18" s="123">
        <f t="shared" ref="C18:H18" si="3">B18+1</f>
        <v>26</v>
      </c>
      <c r="D18" s="123">
        <f t="shared" si="3"/>
        <v>27</v>
      </c>
      <c r="E18" s="123">
        <f t="shared" si="3"/>
        <v>28</v>
      </c>
      <c r="F18" s="123">
        <f t="shared" si="3"/>
        <v>29</v>
      </c>
      <c r="G18" s="123">
        <f t="shared" si="3"/>
        <v>30</v>
      </c>
      <c r="H18" s="123">
        <f t="shared" si="3"/>
        <v>31</v>
      </c>
    </row>
    <row r="19" spans="1:8" s="22" customFormat="1" ht="58.5" customHeight="1" x14ac:dyDescent="0.25">
      <c r="A19" s="185" t="s">
        <v>8</v>
      </c>
      <c r="B19" s="29" t="s">
        <v>189</v>
      </c>
      <c r="C19" s="25" t="s">
        <v>190</v>
      </c>
      <c r="D19" s="34" t="s">
        <v>168</v>
      </c>
      <c r="E19" s="34" t="s">
        <v>470</v>
      </c>
      <c r="F19" s="25" t="s">
        <v>191</v>
      </c>
      <c r="G19" s="34" t="s">
        <v>199</v>
      </c>
      <c r="H19" s="34" t="s">
        <v>171</v>
      </c>
    </row>
    <row r="20" spans="1:8" s="22" customFormat="1" ht="27.75" customHeight="1" x14ac:dyDescent="0.25">
      <c r="A20" s="186"/>
      <c r="B20" s="26" t="s">
        <v>60</v>
      </c>
      <c r="C20" s="26" t="s">
        <v>60</v>
      </c>
      <c r="D20" s="26" t="s">
        <v>172</v>
      </c>
      <c r="E20" s="26" t="s">
        <v>60</v>
      </c>
      <c r="F20" s="26" t="s">
        <v>62</v>
      </c>
      <c r="G20" s="26" t="s">
        <v>60</v>
      </c>
      <c r="H20" s="26" t="s">
        <v>60</v>
      </c>
    </row>
    <row r="21" spans="1:8" s="22" customFormat="1" ht="81.75" customHeight="1" x14ac:dyDescent="0.25">
      <c r="A21" s="185" t="s">
        <v>65</v>
      </c>
      <c r="B21" s="34" t="s">
        <v>173</v>
      </c>
      <c r="C21" s="34" t="s">
        <v>174</v>
      </c>
      <c r="D21" s="34" t="s">
        <v>466</v>
      </c>
      <c r="E21" s="34" t="s">
        <v>175</v>
      </c>
      <c r="F21" s="34" t="s">
        <v>176</v>
      </c>
      <c r="G21" s="34" t="s">
        <v>177</v>
      </c>
      <c r="H21" s="34" t="s">
        <v>178</v>
      </c>
    </row>
    <row r="22" spans="1:8" s="22" customFormat="1" ht="22.5" customHeight="1" x14ac:dyDescent="0.25">
      <c r="A22" s="186"/>
      <c r="B22" s="26" t="s">
        <v>97</v>
      </c>
      <c r="C22" s="26" t="s">
        <v>60</v>
      </c>
      <c r="D22" s="26" t="s">
        <v>60</v>
      </c>
      <c r="E22" s="26" t="s">
        <v>97</v>
      </c>
      <c r="F22" s="26" t="s">
        <v>60</v>
      </c>
      <c r="G22" s="26" t="s">
        <v>97</v>
      </c>
      <c r="H22" s="26" t="s">
        <v>60</v>
      </c>
    </row>
    <row r="23" spans="1:8" ht="18" customHeight="1" x14ac:dyDescent="0.25">
      <c r="A23" s="30" t="s">
        <v>194</v>
      </c>
      <c r="B23" s="31"/>
      <c r="C23" s="32"/>
      <c r="D23" s="31"/>
      <c r="E23" s="31"/>
      <c r="F23" s="31"/>
      <c r="G23" s="31"/>
      <c r="H23" s="31"/>
    </row>
    <row r="24" spans="1:8" ht="18" customHeight="1" x14ac:dyDescent="0.25">
      <c r="A24" s="183" t="s">
        <v>195</v>
      </c>
      <c r="B24" s="183"/>
      <c r="C24" s="183"/>
      <c r="D24" s="183"/>
      <c r="E24" s="183"/>
      <c r="F24" s="183"/>
    </row>
  </sheetData>
  <mergeCells count="10">
    <mergeCell ref="A24:F24"/>
    <mergeCell ref="A1:H1"/>
    <mergeCell ref="A4:A5"/>
    <mergeCell ref="A6:A7"/>
    <mergeCell ref="A9:A10"/>
    <mergeCell ref="A11:A12"/>
    <mergeCell ref="A14:A15"/>
    <mergeCell ref="A16:A17"/>
    <mergeCell ref="A19:A20"/>
    <mergeCell ref="A21:A22"/>
  </mergeCells>
  <printOptions horizontalCentered="1"/>
  <pageMargins left="0" right="0" top="0.27559055118110237" bottom="0" header="0.27559055118110237" footer="0.19"/>
  <pageSetup paperSize="8" scale="60" orientation="landscape"/>
  <headerFooter alignWithMargins="0"/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H29"/>
  <sheetViews>
    <sheetView zoomScale="63" zoomScaleNormal="63" workbookViewId="0">
      <selection activeCell="J8" sqref="J8"/>
    </sheetView>
  </sheetViews>
  <sheetFormatPr baseColWidth="10" defaultColWidth="10.88671875" defaultRowHeight="13.2" outlineLevelRow="1" outlineLevelCol="1" x14ac:dyDescent="0.25"/>
  <cols>
    <col min="1" max="1" width="10.88671875" style="2"/>
    <col min="2" max="6" width="28.6640625" style="2" customWidth="1"/>
    <col min="7" max="8" width="28.6640625" style="2" customWidth="1" outlineLevel="1"/>
    <col min="9" max="16384" width="10.88671875" style="2"/>
  </cols>
  <sheetData>
    <row r="1" spans="1:8" ht="81" customHeight="1" x14ac:dyDescent="0.25">
      <c r="A1" s="184" t="s">
        <v>481</v>
      </c>
      <c r="B1" s="184"/>
      <c r="C1" s="184"/>
      <c r="D1" s="184"/>
      <c r="E1" s="184"/>
      <c r="F1" s="184"/>
      <c r="G1" s="184"/>
      <c r="H1" s="184"/>
    </row>
    <row r="2" spans="1:8" s="22" customFormat="1" ht="22.5" customHeight="1" x14ac:dyDescent="0.25">
      <c r="A2" s="18"/>
      <c r="B2" s="19" t="s">
        <v>1</v>
      </c>
      <c r="C2" s="20" t="s">
        <v>2</v>
      </c>
      <c r="D2" s="20" t="s">
        <v>3</v>
      </c>
      <c r="E2" s="20" t="s">
        <v>4</v>
      </c>
      <c r="F2" s="20" t="s">
        <v>5</v>
      </c>
      <c r="G2" s="20" t="s">
        <v>6</v>
      </c>
      <c r="H2" s="21" t="s">
        <v>7</v>
      </c>
    </row>
    <row r="3" spans="1:8" s="22" customFormat="1" ht="22.5" customHeight="1" x14ac:dyDescent="0.25">
      <c r="A3" s="27"/>
      <c r="B3" s="23" t="s">
        <v>480</v>
      </c>
      <c r="C3" s="123">
        <f t="shared" ref="C3:H3" si="0">B3+1</f>
        <v>2</v>
      </c>
      <c r="D3" s="123">
        <f t="shared" si="0"/>
        <v>3</v>
      </c>
      <c r="E3" s="123">
        <f t="shared" si="0"/>
        <v>4</v>
      </c>
      <c r="F3" s="123">
        <f t="shared" si="0"/>
        <v>5</v>
      </c>
      <c r="G3" s="123">
        <f t="shared" si="0"/>
        <v>6</v>
      </c>
      <c r="H3" s="123">
        <f t="shared" si="0"/>
        <v>7</v>
      </c>
    </row>
    <row r="4" spans="1:8" s="22" customFormat="1" ht="58.5" customHeight="1" x14ac:dyDescent="0.25">
      <c r="A4" s="189" t="s">
        <v>8</v>
      </c>
      <c r="B4" s="33" t="s">
        <v>197</v>
      </c>
      <c r="C4" s="33" t="s">
        <v>491</v>
      </c>
      <c r="D4" s="34" t="s">
        <v>181</v>
      </c>
      <c r="E4" s="24" t="s">
        <v>169</v>
      </c>
      <c r="F4" s="25" t="s">
        <v>192</v>
      </c>
      <c r="G4" s="34" t="s">
        <v>482</v>
      </c>
      <c r="H4" s="34" t="s">
        <v>186</v>
      </c>
    </row>
    <row r="5" spans="1:8" s="22" customFormat="1" ht="27.75" customHeight="1" x14ac:dyDescent="0.25">
      <c r="A5" s="188"/>
      <c r="B5" s="26" t="s">
        <v>60</v>
      </c>
      <c r="C5" s="26" t="s">
        <v>60</v>
      </c>
      <c r="D5" s="26" t="s">
        <v>60</v>
      </c>
      <c r="E5" s="26" t="s">
        <v>60</v>
      </c>
      <c r="F5" s="26" t="s">
        <v>62</v>
      </c>
      <c r="G5" s="26" t="s">
        <v>60</v>
      </c>
      <c r="H5" s="26" t="s">
        <v>60</v>
      </c>
    </row>
    <row r="6" spans="1:8" s="22" customFormat="1" ht="81.75" hidden="1" customHeight="1" outlineLevel="1" x14ac:dyDescent="0.25">
      <c r="A6" s="187" t="s">
        <v>65</v>
      </c>
      <c r="B6" s="34" t="s">
        <v>182</v>
      </c>
      <c r="C6" s="34" t="s">
        <v>183</v>
      </c>
      <c r="D6" s="34" t="s">
        <v>184</v>
      </c>
      <c r="E6" s="34" t="s">
        <v>185</v>
      </c>
      <c r="F6" s="34" t="s">
        <v>176</v>
      </c>
      <c r="G6" s="25" t="s">
        <v>489</v>
      </c>
      <c r="H6" s="34" t="s">
        <v>188</v>
      </c>
    </row>
    <row r="7" spans="1:8" s="22" customFormat="1" ht="22.5" hidden="1" customHeight="1" outlineLevel="1" x14ac:dyDescent="0.25">
      <c r="A7" s="188"/>
      <c r="B7" s="26" t="s">
        <v>97</v>
      </c>
      <c r="C7" s="26" t="s">
        <v>60</v>
      </c>
      <c r="D7" s="26" t="s">
        <v>60</v>
      </c>
      <c r="E7" s="26" t="s">
        <v>97</v>
      </c>
      <c r="F7" s="26" t="s">
        <v>60</v>
      </c>
      <c r="G7" s="26" t="s">
        <v>97</v>
      </c>
      <c r="H7" s="26" t="s">
        <v>60</v>
      </c>
    </row>
    <row r="8" spans="1:8" s="22" customFormat="1" ht="22.5" customHeight="1" collapsed="1" x14ac:dyDescent="0.25">
      <c r="A8" s="27"/>
      <c r="B8" s="28">
        <f>H3+1</f>
        <v>8</v>
      </c>
      <c r="C8" s="123">
        <f t="shared" ref="C8:H8" si="1">B8+1</f>
        <v>9</v>
      </c>
      <c r="D8" s="123">
        <f t="shared" si="1"/>
        <v>10</v>
      </c>
      <c r="E8" s="123">
        <f t="shared" si="1"/>
        <v>11</v>
      </c>
      <c r="F8" s="123">
        <f t="shared" si="1"/>
        <v>12</v>
      </c>
      <c r="G8" s="123">
        <f t="shared" si="1"/>
        <v>13</v>
      </c>
      <c r="H8" s="123">
        <f t="shared" si="1"/>
        <v>14</v>
      </c>
    </row>
    <row r="9" spans="1:8" s="22" customFormat="1" ht="61.5" customHeight="1" x14ac:dyDescent="0.25">
      <c r="A9" s="189" t="s">
        <v>8</v>
      </c>
      <c r="B9" s="33" t="s">
        <v>484</v>
      </c>
      <c r="C9" s="33" t="s">
        <v>167</v>
      </c>
      <c r="D9" s="34" t="s">
        <v>168</v>
      </c>
      <c r="E9" s="24" t="s">
        <v>467</v>
      </c>
      <c r="F9" s="25" t="s">
        <v>170</v>
      </c>
      <c r="G9" s="34" t="s">
        <v>483</v>
      </c>
      <c r="H9" s="34" t="s">
        <v>171</v>
      </c>
    </row>
    <row r="10" spans="1:8" s="22" customFormat="1" ht="27.75" customHeight="1" x14ac:dyDescent="0.25">
      <c r="A10" s="188"/>
      <c r="B10" s="26" t="s">
        <v>60</v>
      </c>
      <c r="C10" s="26" t="s">
        <v>60</v>
      </c>
      <c r="D10" s="26" t="s">
        <v>172</v>
      </c>
      <c r="E10" s="26" t="s">
        <v>60</v>
      </c>
      <c r="F10" s="26" t="s">
        <v>62</v>
      </c>
      <c r="G10" s="26" t="s">
        <v>60</v>
      </c>
      <c r="H10" s="26" t="s">
        <v>60</v>
      </c>
    </row>
    <row r="11" spans="1:8" s="22" customFormat="1" ht="81.75" hidden="1" customHeight="1" outlineLevel="1" x14ac:dyDescent="0.25">
      <c r="A11" s="187" t="s">
        <v>65</v>
      </c>
      <c r="B11" s="34" t="s">
        <v>487</v>
      </c>
      <c r="C11" s="34" t="s">
        <v>174</v>
      </c>
      <c r="D11" s="34" t="s">
        <v>485</v>
      </c>
      <c r="E11" s="34" t="s">
        <v>486</v>
      </c>
      <c r="F11" s="34" t="s">
        <v>193</v>
      </c>
      <c r="G11" s="34" t="s">
        <v>177</v>
      </c>
      <c r="H11" s="34" t="s">
        <v>187</v>
      </c>
    </row>
    <row r="12" spans="1:8" s="22" customFormat="1" ht="22.5" hidden="1" customHeight="1" outlineLevel="1" x14ac:dyDescent="0.25">
      <c r="A12" s="188"/>
      <c r="B12" s="26" t="s">
        <v>97</v>
      </c>
      <c r="C12" s="26" t="s">
        <v>60</v>
      </c>
      <c r="D12" s="26" t="s">
        <v>60</v>
      </c>
      <c r="E12" s="26" t="s">
        <v>97</v>
      </c>
      <c r="F12" s="26" t="s">
        <v>60</v>
      </c>
      <c r="G12" s="26" t="s">
        <v>97</v>
      </c>
      <c r="H12" s="26" t="s">
        <v>60</v>
      </c>
    </row>
    <row r="13" spans="1:8" s="22" customFormat="1" ht="22.5" customHeight="1" collapsed="1" x14ac:dyDescent="0.25">
      <c r="A13" s="27"/>
      <c r="B13" s="28">
        <f>H8+1</f>
        <v>15</v>
      </c>
      <c r="C13" s="123">
        <f t="shared" ref="C13:H13" si="2">B13+1</f>
        <v>16</v>
      </c>
      <c r="D13" s="123">
        <f t="shared" si="2"/>
        <v>17</v>
      </c>
      <c r="E13" s="123">
        <f t="shared" si="2"/>
        <v>18</v>
      </c>
      <c r="F13" s="123">
        <f t="shared" si="2"/>
        <v>19</v>
      </c>
      <c r="G13" s="123">
        <f t="shared" si="2"/>
        <v>20</v>
      </c>
      <c r="H13" s="123">
        <f t="shared" si="2"/>
        <v>21</v>
      </c>
    </row>
    <row r="14" spans="1:8" s="22" customFormat="1" ht="58.5" customHeight="1" x14ac:dyDescent="0.25">
      <c r="A14" s="189" t="s">
        <v>8</v>
      </c>
      <c r="B14" s="25" t="s">
        <v>179</v>
      </c>
      <c r="C14" s="29" t="s">
        <v>180</v>
      </c>
      <c r="D14" s="34" t="s">
        <v>181</v>
      </c>
      <c r="E14" s="25" t="s">
        <v>492</v>
      </c>
      <c r="F14" s="25" t="s">
        <v>493</v>
      </c>
      <c r="G14" s="34" t="s">
        <v>482</v>
      </c>
      <c r="H14" s="34" t="s">
        <v>186</v>
      </c>
    </row>
    <row r="15" spans="1:8" s="22" customFormat="1" ht="27.75" customHeight="1" x14ac:dyDescent="0.25">
      <c r="A15" s="188"/>
      <c r="B15" s="26" t="s">
        <v>60</v>
      </c>
      <c r="C15" s="26" t="s">
        <v>60</v>
      </c>
      <c r="D15" s="26" t="s">
        <v>61</v>
      </c>
      <c r="E15" s="26" t="s">
        <v>60</v>
      </c>
      <c r="F15" s="26" t="s">
        <v>62</v>
      </c>
      <c r="G15" s="26" t="s">
        <v>60</v>
      </c>
      <c r="H15" s="26" t="s">
        <v>60</v>
      </c>
    </row>
    <row r="16" spans="1:8" s="22" customFormat="1" ht="81.75" hidden="1" customHeight="1" outlineLevel="1" x14ac:dyDescent="0.25">
      <c r="A16" s="187" t="s">
        <v>65</v>
      </c>
      <c r="B16" s="34" t="s">
        <v>182</v>
      </c>
      <c r="C16" s="34" t="s">
        <v>183</v>
      </c>
      <c r="D16" s="34" t="s">
        <v>184</v>
      </c>
      <c r="E16" s="34" t="s">
        <v>185</v>
      </c>
      <c r="F16" s="34" t="s">
        <v>176</v>
      </c>
      <c r="G16" s="25" t="s">
        <v>489</v>
      </c>
      <c r="H16" s="34" t="s">
        <v>188</v>
      </c>
    </row>
    <row r="17" spans="1:8" s="22" customFormat="1" ht="22.5" hidden="1" customHeight="1" outlineLevel="1" x14ac:dyDescent="0.25">
      <c r="A17" s="188"/>
      <c r="B17" s="26" t="s">
        <v>97</v>
      </c>
      <c r="C17" s="26" t="s">
        <v>60</v>
      </c>
      <c r="D17" s="26" t="s">
        <v>60</v>
      </c>
      <c r="E17" s="26" t="s">
        <v>97</v>
      </c>
      <c r="F17" s="26" t="s">
        <v>60</v>
      </c>
      <c r="G17" s="26" t="s">
        <v>97</v>
      </c>
      <c r="H17" s="26" t="s">
        <v>60</v>
      </c>
    </row>
    <row r="18" spans="1:8" s="22" customFormat="1" ht="22.5" customHeight="1" collapsed="1" x14ac:dyDescent="0.25">
      <c r="A18" s="27"/>
      <c r="B18" s="28">
        <f>H13+1</f>
        <v>22</v>
      </c>
      <c r="C18" s="123">
        <f t="shared" ref="C18:H18" si="3">B18+1</f>
        <v>23</v>
      </c>
      <c r="D18" s="123">
        <f t="shared" si="3"/>
        <v>24</v>
      </c>
      <c r="E18" s="123">
        <f t="shared" si="3"/>
        <v>25</v>
      </c>
      <c r="F18" s="123">
        <f t="shared" si="3"/>
        <v>26</v>
      </c>
      <c r="G18" s="123">
        <f t="shared" si="3"/>
        <v>27</v>
      </c>
      <c r="H18" s="123">
        <f t="shared" si="3"/>
        <v>28</v>
      </c>
    </row>
    <row r="19" spans="1:8" s="22" customFormat="1" ht="58.5" customHeight="1" x14ac:dyDescent="0.25">
      <c r="A19" s="189" t="s">
        <v>8</v>
      </c>
      <c r="B19" s="29" t="s">
        <v>189</v>
      </c>
      <c r="C19" s="25" t="s">
        <v>190</v>
      </c>
      <c r="D19" s="34" t="s">
        <v>168</v>
      </c>
      <c r="E19" s="34" t="s">
        <v>470</v>
      </c>
      <c r="F19" s="25" t="s">
        <v>191</v>
      </c>
      <c r="G19" s="34" t="s">
        <v>199</v>
      </c>
      <c r="H19" s="34" t="s">
        <v>171</v>
      </c>
    </row>
    <row r="20" spans="1:8" s="22" customFormat="1" ht="27.75" customHeight="1" x14ac:dyDescent="0.25">
      <c r="A20" s="188"/>
      <c r="B20" s="26" t="s">
        <v>60</v>
      </c>
      <c r="C20" s="26" t="s">
        <v>60</v>
      </c>
      <c r="D20" s="26" t="s">
        <v>172</v>
      </c>
      <c r="E20" s="26" t="s">
        <v>490</v>
      </c>
      <c r="F20" s="26" t="s">
        <v>62</v>
      </c>
      <c r="G20" s="26" t="s">
        <v>60</v>
      </c>
      <c r="H20" s="26" t="s">
        <v>60</v>
      </c>
    </row>
    <row r="21" spans="1:8" s="22" customFormat="1" ht="81.75" hidden="1" customHeight="1" outlineLevel="1" x14ac:dyDescent="0.25">
      <c r="A21" s="187" t="s">
        <v>65</v>
      </c>
      <c r="B21" s="34" t="s">
        <v>487</v>
      </c>
      <c r="C21" s="34" t="s">
        <v>174</v>
      </c>
      <c r="D21" s="34" t="s">
        <v>488</v>
      </c>
      <c r="E21" s="34" t="s">
        <v>486</v>
      </c>
      <c r="F21" s="34" t="s">
        <v>193</v>
      </c>
      <c r="G21" s="34" t="s">
        <v>177</v>
      </c>
      <c r="H21" s="34" t="s">
        <v>187</v>
      </c>
    </row>
    <row r="22" spans="1:8" s="22" customFormat="1" ht="22.5" hidden="1" customHeight="1" outlineLevel="1" x14ac:dyDescent="0.25">
      <c r="A22" s="188"/>
      <c r="B22" s="26" t="s">
        <v>97</v>
      </c>
      <c r="C22" s="26" t="s">
        <v>60</v>
      </c>
      <c r="D22" s="26" t="s">
        <v>60</v>
      </c>
      <c r="E22" s="26" t="s">
        <v>97</v>
      </c>
      <c r="F22" s="26" t="s">
        <v>60</v>
      </c>
      <c r="G22" s="26" t="s">
        <v>97</v>
      </c>
      <c r="H22" s="26" t="s">
        <v>60</v>
      </c>
    </row>
    <row r="23" spans="1:8" s="22" customFormat="1" ht="22.5" customHeight="1" collapsed="1" x14ac:dyDescent="0.25">
      <c r="A23" s="27"/>
      <c r="B23" s="28">
        <f>H18+1</f>
        <v>29</v>
      </c>
      <c r="C23" s="123">
        <f t="shared" ref="C23" si="4">B23+1</f>
        <v>30</v>
      </c>
      <c r="D23" s="123">
        <v>1</v>
      </c>
      <c r="E23" s="123">
        <f t="shared" ref="E23" si="5">D23+1</f>
        <v>2</v>
      </c>
      <c r="F23" s="123">
        <f t="shared" ref="F23" si="6">E23+1</f>
        <v>3</v>
      </c>
      <c r="G23" s="123">
        <f t="shared" ref="G23" si="7">F23+1</f>
        <v>4</v>
      </c>
      <c r="H23" s="123">
        <f t="shared" ref="H23" si="8">G23+1</f>
        <v>5</v>
      </c>
    </row>
    <row r="24" spans="1:8" s="22" customFormat="1" ht="58.5" customHeight="1" x14ac:dyDescent="0.25">
      <c r="A24" s="189" t="s">
        <v>8</v>
      </c>
      <c r="B24" s="33" t="s">
        <v>197</v>
      </c>
      <c r="C24" s="33" t="s">
        <v>198</v>
      </c>
      <c r="D24" s="34" t="s">
        <v>181</v>
      </c>
      <c r="E24" s="24" t="s">
        <v>169</v>
      </c>
      <c r="F24" s="25" t="s">
        <v>192</v>
      </c>
      <c r="G24" s="34" t="s">
        <v>482</v>
      </c>
      <c r="H24" s="34" t="s">
        <v>186</v>
      </c>
    </row>
    <row r="25" spans="1:8" s="22" customFormat="1" ht="27.75" customHeight="1" x14ac:dyDescent="0.25">
      <c r="A25" s="188"/>
      <c r="B25" s="26" t="s">
        <v>60</v>
      </c>
      <c r="C25" s="26" t="s">
        <v>60</v>
      </c>
      <c r="D25" s="26" t="s">
        <v>61</v>
      </c>
      <c r="E25" s="26" t="s">
        <v>60</v>
      </c>
      <c r="F25" s="26" t="s">
        <v>62</v>
      </c>
      <c r="G25" s="26" t="s">
        <v>60</v>
      </c>
      <c r="H25" s="26" t="s">
        <v>60</v>
      </c>
    </row>
    <row r="26" spans="1:8" s="22" customFormat="1" ht="81.75" hidden="1" customHeight="1" outlineLevel="1" x14ac:dyDescent="0.25">
      <c r="A26" s="187" t="s">
        <v>65</v>
      </c>
      <c r="B26" s="34" t="s">
        <v>182</v>
      </c>
      <c r="C26" s="34" t="s">
        <v>183</v>
      </c>
      <c r="D26" s="34" t="s">
        <v>184</v>
      </c>
      <c r="E26" s="34" t="s">
        <v>185</v>
      </c>
      <c r="F26" s="34" t="s">
        <v>176</v>
      </c>
      <c r="G26" s="25" t="s">
        <v>489</v>
      </c>
      <c r="H26" s="34" t="s">
        <v>188</v>
      </c>
    </row>
    <row r="27" spans="1:8" s="22" customFormat="1" ht="22.5" hidden="1" customHeight="1" outlineLevel="1" x14ac:dyDescent="0.25">
      <c r="A27" s="188"/>
      <c r="B27" s="26" t="s">
        <v>97</v>
      </c>
      <c r="C27" s="26" t="s">
        <v>60</v>
      </c>
      <c r="D27" s="26" t="s">
        <v>60</v>
      </c>
      <c r="E27" s="26" t="s">
        <v>97</v>
      </c>
      <c r="F27" s="26" t="s">
        <v>60</v>
      </c>
      <c r="G27" s="26" t="s">
        <v>97</v>
      </c>
      <c r="H27" s="26" t="s">
        <v>60</v>
      </c>
    </row>
    <row r="28" spans="1:8" ht="18" customHeight="1" collapsed="1" x14ac:dyDescent="0.25">
      <c r="A28" s="30" t="s">
        <v>194</v>
      </c>
      <c r="B28" s="31"/>
      <c r="C28" s="32"/>
      <c r="D28" s="31"/>
      <c r="E28" s="31"/>
      <c r="F28" s="31"/>
      <c r="G28" s="31"/>
      <c r="H28" s="31"/>
    </row>
    <row r="29" spans="1:8" ht="18" customHeight="1" x14ac:dyDescent="0.25">
      <c r="A29" s="183" t="s">
        <v>195</v>
      </c>
      <c r="B29" s="183"/>
      <c r="C29" s="183"/>
      <c r="D29" s="183"/>
      <c r="E29" s="183"/>
      <c r="F29" s="183"/>
    </row>
  </sheetData>
  <mergeCells count="12">
    <mergeCell ref="A14:A15"/>
    <mergeCell ref="A1:H1"/>
    <mergeCell ref="A4:A5"/>
    <mergeCell ref="A6:A7"/>
    <mergeCell ref="A9:A10"/>
    <mergeCell ref="A11:A12"/>
    <mergeCell ref="A16:A17"/>
    <mergeCell ref="A19:A20"/>
    <mergeCell ref="A21:A22"/>
    <mergeCell ref="A29:F29"/>
    <mergeCell ref="A24:A25"/>
    <mergeCell ref="A26:A27"/>
  </mergeCells>
  <printOptions horizontalCentered="1"/>
  <pageMargins left="0" right="0" top="0.27559055118110237" bottom="0" header="0.27559055118110237" footer="0.19"/>
  <pageSetup paperSize="8" scale="69" orientation="landscape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82AF19-1D3B-49B0-B2B6-57013C51F52E}">
  <dimension ref="A1:F16"/>
  <sheetViews>
    <sheetView tabSelected="1" workbookViewId="0">
      <selection activeCell="H4" sqref="H4"/>
    </sheetView>
  </sheetViews>
  <sheetFormatPr baseColWidth="10" defaultColWidth="10.88671875" defaultRowHeight="13.2" x14ac:dyDescent="0.25"/>
  <cols>
    <col min="1" max="1" width="12.44140625" style="2" customWidth="1"/>
    <col min="2" max="6" width="26.21875" style="2" customWidth="1"/>
    <col min="7" max="16384" width="10.88671875" style="2"/>
  </cols>
  <sheetData>
    <row r="1" spans="1:6" ht="66" customHeight="1" thickBot="1" x14ac:dyDescent="0.3">
      <c r="A1" s="190" t="s">
        <v>510</v>
      </c>
      <c r="B1" s="190"/>
      <c r="C1" s="190"/>
      <c r="D1" s="190"/>
      <c r="E1" s="190"/>
      <c r="F1" s="190"/>
    </row>
    <row r="2" spans="1:6" s="22" customFormat="1" ht="22.5" customHeight="1" x14ac:dyDescent="0.25">
      <c r="A2" s="162"/>
      <c r="B2" s="157" t="s">
        <v>1</v>
      </c>
      <c r="C2" s="158" t="s">
        <v>2</v>
      </c>
      <c r="D2" s="158" t="s">
        <v>3</v>
      </c>
      <c r="E2" s="158" t="s">
        <v>4</v>
      </c>
      <c r="F2" s="159" t="s">
        <v>5</v>
      </c>
    </row>
    <row r="3" spans="1:6" s="22" customFormat="1" ht="22.5" customHeight="1" thickBot="1" x14ac:dyDescent="0.3">
      <c r="A3" s="163" t="s">
        <v>200</v>
      </c>
      <c r="B3" s="160"/>
      <c r="C3" s="153"/>
      <c r="D3" s="153"/>
      <c r="E3" s="153"/>
      <c r="F3" s="161"/>
    </row>
    <row r="4" spans="1:6" s="22" customFormat="1" ht="58.5" customHeight="1" x14ac:dyDescent="0.25">
      <c r="A4" s="164" t="s">
        <v>8</v>
      </c>
      <c r="B4" s="167" t="s">
        <v>495</v>
      </c>
      <c r="C4" s="172" t="s">
        <v>499</v>
      </c>
      <c r="D4" s="176" t="s">
        <v>496</v>
      </c>
      <c r="E4" s="177" t="s">
        <v>500</v>
      </c>
      <c r="F4" s="171" t="s">
        <v>501</v>
      </c>
    </row>
    <row r="5" spans="1:6" s="22" customFormat="1" ht="27.75" customHeight="1" x14ac:dyDescent="0.25">
      <c r="A5" s="165"/>
      <c r="B5" s="168" t="s">
        <v>60</v>
      </c>
      <c r="C5" s="173" t="s">
        <v>60</v>
      </c>
      <c r="D5" s="168" t="s">
        <v>61</v>
      </c>
      <c r="E5" s="173" t="s">
        <v>60</v>
      </c>
      <c r="F5" s="168" t="s">
        <v>62</v>
      </c>
    </row>
    <row r="6" spans="1:6" s="22" customFormat="1" ht="22.5" customHeight="1" thickBot="1" x14ac:dyDescent="0.3">
      <c r="A6" s="163" t="s">
        <v>201</v>
      </c>
      <c r="B6" s="179"/>
      <c r="C6" s="155"/>
      <c r="D6" s="154"/>
      <c r="E6" s="154"/>
      <c r="F6" s="156"/>
    </row>
    <row r="7" spans="1:6" s="22" customFormat="1" ht="58.5" customHeight="1" thickBot="1" x14ac:dyDescent="0.3">
      <c r="A7" s="164" t="s">
        <v>8</v>
      </c>
      <c r="B7" s="171" t="s">
        <v>503</v>
      </c>
      <c r="C7" s="170" t="s">
        <v>509</v>
      </c>
      <c r="D7" s="176" t="s">
        <v>168</v>
      </c>
      <c r="E7" s="178" t="s">
        <v>497</v>
      </c>
      <c r="F7" s="171" t="s">
        <v>502</v>
      </c>
    </row>
    <row r="8" spans="1:6" s="22" customFormat="1" ht="27.75" customHeight="1" x14ac:dyDescent="0.25">
      <c r="A8" s="165"/>
      <c r="B8" s="168" t="s">
        <v>60</v>
      </c>
      <c r="C8" s="168" t="s">
        <v>60</v>
      </c>
      <c r="D8" s="168" t="s">
        <v>172</v>
      </c>
      <c r="E8" s="173" t="s">
        <v>60</v>
      </c>
      <c r="F8" s="168" t="s">
        <v>62</v>
      </c>
    </row>
    <row r="9" spans="1:6" s="22" customFormat="1" ht="22.5" customHeight="1" thickBot="1" x14ac:dyDescent="0.3">
      <c r="A9" s="163" t="s">
        <v>202</v>
      </c>
      <c r="B9" s="179"/>
      <c r="C9" s="155"/>
      <c r="D9" s="154"/>
      <c r="E9" s="154"/>
      <c r="F9" s="156"/>
    </row>
    <row r="10" spans="1:6" s="22" customFormat="1" ht="61.5" customHeight="1" x14ac:dyDescent="0.25">
      <c r="A10" s="164" t="s">
        <v>8</v>
      </c>
      <c r="B10" s="170" t="s">
        <v>504</v>
      </c>
      <c r="C10" s="175" t="s">
        <v>505</v>
      </c>
      <c r="D10" s="176" t="s">
        <v>496</v>
      </c>
      <c r="E10" s="175" t="s">
        <v>494</v>
      </c>
      <c r="F10" s="171" t="s">
        <v>508</v>
      </c>
    </row>
    <row r="11" spans="1:6" s="22" customFormat="1" ht="27.75" customHeight="1" x14ac:dyDescent="0.25">
      <c r="A11" s="165"/>
      <c r="B11" s="168" t="s">
        <v>60</v>
      </c>
      <c r="C11" s="173" t="s">
        <v>60</v>
      </c>
      <c r="D11" s="168" t="s">
        <v>61</v>
      </c>
      <c r="E11" s="173" t="s">
        <v>60</v>
      </c>
      <c r="F11" s="168" t="s">
        <v>62</v>
      </c>
    </row>
    <row r="12" spans="1:6" s="22" customFormat="1" ht="22.5" customHeight="1" thickBot="1" x14ac:dyDescent="0.3">
      <c r="A12" s="163" t="s">
        <v>203</v>
      </c>
      <c r="B12" s="179"/>
      <c r="C12" s="155"/>
      <c r="D12" s="154"/>
      <c r="E12" s="154"/>
      <c r="F12" s="156"/>
    </row>
    <row r="13" spans="1:6" s="22" customFormat="1" ht="58.5" customHeight="1" x14ac:dyDescent="0.25">
      <c r="A13" s="164" t="s">
        <v>8</v>
      </c>
      <c r="B13" s="180" t="s">
        <v>506</v>
      </c>
      <c r="C13" s="171" t="s">
        <v>498</v>
      </c>
      <c r="D13" s="176" t="s">
        <v>168</v>
      </c>
      <c r="E13" s="175" t="s">
        <v>507</v>
      </c>
      <c r="F13" s="171" t="s">
        <v>502</v>
      </c>
    </row>
    <row r="14" spans="1:6" s="22" customFormat="1" ht="27.75" customHeight="1" thickBot="1" x14ac:dyDescent="0.3">
      <c r="A14" s="166"/>
      <c r="B14" s="181" t="s">
        <v>60</v>
      </c>
      <c r="C14" s="169" t="s">
        <v>60</v>
      </c>
      <c r="D14" s="169" t="s">
        <v>172</v>
      </c>
      <c r="E14" s="174" t="s">
        <v>60</v>
      </c>
      <c r="F14" s="169" t="s">
        <v>62</v>
      </c>
    </row>
    <row r="15" spans="1:6" ht="18" customHeight="1" x14ac:dyDescent="0.25">
      <c r="A15" s="30" t="s">
        <v>194</v>
      </c>
      <c r="B15" s="31"/>
      <c r="C15" s="32"/>
      <c r="D15" s="31"/>
      <c r="E15" s="31"/>
      <c r="F15" s="31"/>
    </row>
    <row r="16" spans="1:6" ht="18" customHeight="1" x14ac:dyDescent="0.25">
      <c r="A16" s="183" t="s">
        <v>195</v>
      </c>
      <c r="B16" s="183"/>
      <c r="C16" s="183"/>
      <c r="D16" s="183"/>
      <c r="E16" s="183"/>
      <c r="F16" s="183"/>
    </row>
  </sheetData>
  <mergeCells count="2">
    <mergeCell ref="A16:F16"/>
    <mergeCell ref="A1:F1"/>
  </mergeCells>
  <pageMargins left="0" right="0" top="0" bottom="0" header="0.31496062992125984" footer="0.31496062992125984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CG337"/>
  <sheetViews>
    <sheetView showGridLines="0" topLeftCell="AO1" zoomScale="75" zoomScaleNormal="75" zoomScalePageLayoutView="75" workbookViewId="0">
      <selection activeCell="BE13" sqref="BE13"/>
    </sheetView>
  </sheetViews>
  <sheetFormatPr baseColWidth="10" defaultColWidth="10.88671875" defaultRowHeight="13.2" outlineLevelCol="1" x14ac:dyDescent="0.25"/>
  <cols>
    <col min="1" max="1" width="10" style="2" customWidth="1"/>
    <col min="2" max="2" width="15.6640625" style="2" customWidth="1"/>
    <col min="3" max="3" width="4.109375" style="2" customWidth="1"/>
    <col min="4" max="4" width="9" style="2" customWidth="1"/>
    <col min="5" max="5" width="7" style="2" customWidth="1" outlineLevel="1"/>
    <col min="6" max="7" width="6.6640625" style="2" customWidth="1" outlineLevel="1"/>
    <col min="8" max="8" width="7.44140625" style="2" customWidth="1" outlineLevel="1"/>
    <col min="9" max="13" width="6.6640625" style="16" customWidth="1" outlineLevel="1"/>
    <col min="14" max="14" width="15.6640625" style="2" customWidth="1"/>
    <col min="15" max="15" width="4.109375" style="2" customWidth="1"/>
    <col min="16" max="16" width="9" style="2" customWidth="1"/>
    <col min="17" max="19" width="6.6640625" style="2" customWidth="1" outlineLevel="1"/>
    <col min="20" max="20" width="7.44140625" style="2" customWidth="1" outlineLevel="1"/>
    <col min="21" max="25" width="6.6640625" style="16" customWidth="1" outlineLevel="1"/>
    <col min="26" max="26" width="15.6640625" style="2" customWidth="1"/>
    <col min="27" max="27" width="4.109375" style="2" customWidth="1"/>
    <col min="28" max="28" width="9" style="2" customWidth="1"/>
    <col min="29" max="32" width="6.6640625" style="2" customWidth="1" outlineLevel="1"/>
    <col min="33" max="37" width="6.6640625" style="16" customWidth="1" outlineLevel="1"/>
    <col min="38" max="38" width="15.6640625" style="2" customWidth="1"/>
    <col min="39" max="39" width="4.109375" style="2" customWidth="1"/>
    <col min="40" max="40" width="9" style="2" customWidth="1"/>
    <col min="41" max="44" width="6.6640625" style="2" customWidth="1" outlineLevel="1"/>
    <col min="45" max="49" width="6.6640625" style="16" customWidth="1" outlineLevel="1"/>
    <col min="50" max="50" width="15.6640625" style="2" customWidth="1"/>
    <col min="51" max="51" width="4.109375" style="2" customWidth="1"/>
    <col min="52" max="52" width="9" style="2" customWidth="1"/>
    <col min="53" max="56" width="6.6640625" style="2" customWidth="1" outlineLevel="1"/>
    <col min="57" max="61" width="6.6640625" style="16" customWidth="1" outlineLevel="1"/>
    <col min="62" max="62" width="15.6640625" style="2" customWidth="1"/>
    <col min="63" max="63" width="4.109375" style="2" customWidth="1"/>
    <col min="64" max="64" width="9" style="2" customWidth="1"/>
    <col min="65" max="68" width="6.6640625" style="2" customWidth="1" outlineLevel="1"/>
    <col min="69" max="73" width="6.6640625" style="16" customWidth="1" outlineLevel="1"/>
    <col min="74" max="74" width="15.6640625" style="2" customWidth="1"/>
    <col min="75" max="75" width="4.109375" style="2" customWidth="1"/>
    <col min="76" max="76" width="9" style="2" customWidth="1"/>
    <col min="77" max="80" width="6.6640625" style="2" customWidth="1" outlineLevel="1"/>
    <col min="81" max="85" width="6.6640625" style="16" customWidth="1" outlineLevel="1"/>
    <col min="86" max="16384" width="10.88671875" style="2"/>
  </cols>
  <sheetData>
    <row r="1" spans="1:85" ht="18" customHeight="1" x14ac:dyDescent="0.25">
      <c r="A1" s="1" t="s">
        <v>0</v>
      </c>
      <c r="B1" s="201" t="s">
        <v>1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 t="s">
        <v>2</v>
      </c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 t="s">
        <v>3</v>
      </c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 t="s">
        <v>4</v>
      </c>
      <c r="AM1" s="201"/>
      <c r="AN1" s="201"/>
      <c r="AO1" s="201"/>
      <c r="AP1" s="201"/>
      <c r="AQ1" s="201"/>
      <c r="AR1" s="201"/>
      <c r="AS1" s="201"/>
      <c r="AT1" s="201"/>
      <c r="AU1" s="201"/>
      <c r="AV1" s="201"/>
      <c r="AW1" s="201"/>
      <c r="AX1" s="202" t="s">
        <v>5</v>
      </c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4"/>
      <c r="BJ1" s="202" t="s">
        <v>6</v>
      </c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4"/>
      <c r="BV1" s="202" t="s">
        <v>7</v>
      </c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4"/>
    </row>
    <row r="2" spans="1:85" ht="18" customHeight="1" x14ac:dyDescent="0.25">
      <c r="A2" s="3" t="s">
        <v>8</v>
      </c>
      <c r="B2" s="205" t="s">
        <v>140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194" t="s">
        <v>9</v>
      </c>
      <c r="O2" s="195"/>
      <c r="P2" s="195"/>
      <c r="Q2" s="195"/>
      <c r="R2" s="195"/>
      <c r="S2" s="195"/>
      <c r="T2" s="195"/>
      <c r="U2" s="195"/>
      <c r="V2" s="195"/>
      <c r="W2" s="195"/>
      <c r="X2" s="195"/>
      <c r="Y2" s="196"/>
      <c r="Z2" s="194" t="s">
        <v>10</v>
      </c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6"/>
      <c r="AL2" s="194" t="s">
        <v>77</v>
      </c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6"/>
      <c r="AX2" s="194" t="s">
        <v>12</v>
      </c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6"/>
      <c r="BJ2" s="194" t="s">
        <v>13</v>
      </c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6"/>
      <c r="BV2" s="194" t="s">
        <v>14</v>
      </c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6"/>
    </row>
    <row r="3" spans="1:85" ht="18" customHeight="1" x14ac:dyDescent="0.25">
      <c r="B3" s="4"/>
      <c r="C3" s="4"/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5" t="s">
        <v>21</v>
      </c>
      <c r="K3" s="5" t="s">
        <v>22</v>
      </c>
      <c r="L3" s="5" t="s">
        <v>23</v>
      </c>
      <c r="M3" s="120">
        <f>M4+M13+M25</f>
        <v>69.666420000000002</v>
      </c>
      <c r="N3" s="4"/>
      <c r="O3" s="4"/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119">
        <f>Y4+Y15+Y25</f>
        <v>53.102969999999999</v>
      </c>
      <c r="Z3" s="4"/>
      <c r="AA3" s="4"/>
      <c r="AB3" s="5" t="s">
        <v>15</v>
      </c>
      <c r="AC3" s="5" t="s">
        <v>16</v>
      </c>
      <c r="AD3" s="5" t="s">
        <v>17</v>
      </c>
      <c r="AE3" s="5" t="s">
        <v>18</v>
      </c>
      <c r="AF3" s="5" t="s">
        <v>19</v>
      </c>
      <c r="AG3" s="5" t="s">
        <v>20</v>
      </c>
      <c r="AH3" s="5" t="s">
        <v>21</v>
      </c>
      <c r="AI3" s="5" t="s">
        <v>22</v>
      </c>
      <c r="AJ3" s="5" t="s">
        <v>23</v>
      </c>
      <c r="AK3" s="120">
        <f>AK4+AK11+AK25</f>
        <v>42.221595000000001</v>
      </c>
      <c r="AL3" s="4"/>
      <c r="AM3" s="4"/>
      <c r="AN3" s="5" t="s">
        <v>15</v>
      </c>
      <c r="AO3" s="5" t="s">
        <v>16</v>
      </c>
      <c r="AP3" s="5" t="s">
        <v>17</v>
      </c>
      <c r="AQ3" s="5" t="s">
        <v>18</v>
      </c>
      <c r="AR3" s="5" t="s">
        <v>19</v>
      </c>
      <c r="AS3" s="5" t="s">
        <v>20</v>
      </c>
      <c r="AT3" s="5" t="s">
        <v>21</v>
      </c>
      <c r="AU3" s="5" t="s">
        <v>22</v>
      </c>
      <c r="AV3" s="5" t="s">
        <v>23</v>
      </c>
      <c r="AW3" s="5"/>
      <c r="AX3" s="4"/>
      <c r="AY3" s="4"/>
      <c r="AZ3" s="5"/>
      <c r="BA3" s="5" t="s">
        <v>16</v>
      </c>
      <c r="BB3" s="5" t="s">
        <v>17</v>
      </c>
      <c r="BC3" s="5" t="s">
        <v>18</v>
      </c>
      <c r="BD3" s="5" t="s">
        <v>19</v>
      </c>
      <c r="BE3" s="5" t="s">
        <v>20</v>
      </c>
      <c r="BF3" s="5" t="s">
        <v>21</v>
      </c>
      <c r="BG3" s="5" t="s">
        <v>22</v>
      </c>
      <c r="BH3" s="5" t="s">
        <v>23</v>
      </c>
      <c r="BI3" s="122">
        <f>BI4+BI12+BI25</f>
        <v>104.34311</v>
      </c>
      <c r="BJ3" s="4"/>
      <c r="BK3" s="4"/>
      <c r="BL3" s="5" t="s">
        <v>15</v>
      </c>
      <c r="BM3" s="5" t="s">
        <v>16</v>
      </c>
      <c r="BN3" s="5" t="s">
        <v>17</v>
      </c>
      <c r="BO3" s="5" t="s">
        <v>18</v>
      </c>
      <c r="BP3" s="5" t="s">
        <v>19</v>
      </c>
      <c r="BQ3" s="5" t="s">
        <v>20</v>
      </c>
      <c r="BR3" s="5" t="s">
        <v>21</v>
      </c>
      <c r="BS3" s="5" t="s">
        <v>22</v>
      </c>
      <c r="BT3" s="5" t="s">
        <v>23</v>
      </c>
      <c r="BU3" s="5"/>
      <c r="BV3" s="4"/>
      <c r="BW3" s="4"/>
      <c r="BX3" s="5" t="s">
        <v>15</v>
      </c>
      <c r="BY3" s="5" t="s">
        <v>16</v>
      </c>
      <c r="BZ3" s="5" t="s">
        <v>17</v>
      </c>
      <c r="CA3" s="5" t="s">
        <v>18</v>
      </c>
      <c r="CB3" s="5" t="s">
        <v>19</v>
      </c>
      <c r="CC3" s="5" t="s">
        <v>20</v>
      </c>
      <c r="CD3" s="5" t="s">
        <v>21</v>
      </c>
      <c r="CE3" s="5" t="s">
        <v>22</v>
      </c>
      <c r="CF3" s="5" t="s">
        <v>23</v>
      </c>
      <c r="CG3" s="5"/>
    </row>
    <row r="4" spans="1:85" ht="18" customHeight="1" x14ac:dyDescent="0.25">
      <c r="B4" s="6" t="s">
        <v>24</v>
      </c>
      <c r="C4" s="6"/>
      <c r="D4" s="7">
        <f>SUM(E4:L4)</f>
        <v>1</v>
      </c>
      <c r="E4" s="7"/>
      <c r="F4" s="7"/>
      <c r="G4" s="7">
        <v>1</v>
      </c>
      <c r="H4" s="7"/>
      <c r="I4" s="7"/>
      <c r="J4" s="7"/>
      <c r="K4" s="7"/>
      <c r="L4" s="7"/>
      <c r="M4" s="8">
        <f>SUM(M5:M10)</f>
        <v>43.285209999999999</v>
      </c>
      <c r="N4" s="6" t="s">
        <v>24</v>
      </c>
      <c r="O4" s="6"/>
      <c r="P4" s="7">
        <f>SUM(Q4:X4)</f>
        <v>1</v>
      </c>
      <c r="Q4" s="7"/>
      <c r="R4" s="7"/>
      <c r="S4" s="7"/>
      <c r="T4" s="7">
        <v>1</v>
      </c>
      <c r="U4" s="7"/>
      <c r="V4" s="7"/>
      <c r="W4" s="7"/>
      <c r="X4" s="7"/>
      <c r="Y4" s="120">
        <f>SUM(Y5:Y12)</f>
        <v>29.697189999999999</v>
      </c>
      <c r="Z4" s="6" t="s">
        <v>24</v>
      </c>
      <c r="AA4" s="6"/>
      <c r="AB4" s="7">
        <f>SUM(AC4:AJ4)</f>
        <v>1</v>
      </c>
      <c r="AC4" s="7"/>
      <c r="AD4" s="7"/>
      <c r="AE4" s="7"/>
      <c r="AF4" s="7">
        <v>1</v>
      </c>
      <c r="AG4" s="7"/>
      <c r="AH4" s="7"/>
      <c r="AI4" s="7"/>
      <c r="AJ4" s="7"/>
      <c r="AK4" s="120">
        <f>SUM(AK5:AK8)</f>
        <v>14.12663</v>
      </c>
      <c r="AL4" s="6" t="s">
        <v>24</v>
      </c>
      <c r="AM4" s="6"/>
      <c r="AN4" s="7">
        <f>SUM(AO4:AW4)</f>
        <v>341</v>
      </c>
      <c r="AO4" s="7">
        <v>138</v>
      </c>
      <c r="AP4" s="7">
        <v>42</v>
      </c>
      <c r="AQ4" s="7">
        <v>45</v>
      </c>
      <c r="AR4" s="7"/>
      <c r="AS4" s="7">
        <v>53</v>
      </c>
      <c r="AT4" s="7">
        <v>38</v>
      </c>
      <c r="AU4" s="7">
        <v>5</v>
      </c>
      <c r="AV4" s="7">
        <v>20</v>
      </c>
      <c r="AW4" s="4"/>
      <c r="AX4" s="6" t="s">
        <v>24</v>
      </c>
      <c r="AY4" s="6"/>
      <c r="AZ4" s="7">
        <f>SUM(BA4:BH4)</f>
        <v>1</v>
      </c>
      <c r="BA4" s="7"/>
      <c r="BB4" s="7"/>
      <c r="BC4" s="7"/>
      <c r="BD4" s="7"/>
      <c r="BE4" s="7">
        <v>1</v>
      </c>
      <c r="BF4" s="7"/>
      <c r="BG4" s="7"/>
      <c r="BH4" s="7"/>
      <c r="BI4" s="120">
        <f>SUM(BI5:BI9)</f>
        <v>59.617830000000005</v>
      </c>
      <c r="BJ4" s="6" t="s">
        <v>24</v>
      </c>
      <c r="BK4" s="6"/>
      <c r="BL4" s="7">
        <f>SUM(BM4:BU4)</f>
        <v>39</v>
      </c>
      <c r="BM4" s="7"/>
      <c r="BN4" s="7"/>
      <c r="BO4" s="7"/>
      <c r="BP4" s="7"/>
      <c r="BQ4" s="7"/>
      <c r="BR4" s="7">
        <v>38</v>
      </c>
      <c r="BS4" s="7">
        <v>1</v>
      </c>
      <c r="BT4" s="7"/>
      <c r="BU4" s="4"/>
      <c r="BV4" s="6" t="s">
        <v>24</v>
      </c>
      <c r="BW4" s="6"/>
      <c r="BX4" s="7">
        <f>SUM(BY4:CG4)</f>
        <v>39</v>
      </c>
      <c r="BY4" s="7"/>
      <c r="BZ4" s="7"/>
      <c r="CA4" s="7"/>
      <c r="CB4" s="7"/>
      <c r="CC4" s="7"/>
      <c r="CD4" s="7">
        <v>38</v>
      </c>
      <c r="CE4" s="7">
        <v>1</v>
      </c>
      <c r="CF4" s="7"/>
      <c r="CG4" s="4"/>
    </row>
    <row r="5" spans="1:85" ht="18" customHeight="1" x14ac:dyDescent="0.25">
      <c r="B5" s="9" t="s">
        <v>25</v>
      </c>
      <c r="C5" s="9"/>
      <c r="D5" s="10">
        <f>E5*E4+F5*F4+G5*G4+H5*H4+I5*I4+J5*J4+K5*K4+L5*L4</f>
        <v>0.15</v>
      </c>
      <c r="E5" s="11">
        <f t="shared" ref="E5:F7" si="0">F5-(F5*10%)</f>
        <v>0.12150000000000001</v>
      </c>
      <c r="F5" s="11">
        <f t="shared" si="0"/>
        <v>0.13500000000000001</v>
      </c>
      <c r="G5" s="11">
        <v>0.15</v>
      </c>
      <c r="H5" s="11">
        <f>G5+(G5*20%)</f>
        <v>0.18</v>
      </c>
      <c r="I5" s="11">
        <v>0.2</v>
      </c>
      <c r="J5" s="11">
        <v>0.3</v>
      </c>
      <c r="K5" s="11">
        <f>I5</f>
        <v>0.2</v>
      </c>
      <c r="L5" s="11">
        <f>H5</f>
        <v>0.18</v>
      </c>
      <c r="M5" s="8">
        <f>'Lista de precios'!$C$24*D5</f>
        <v>30</v>
      </c>
      <c r="N5" s="9" t="s">
        <v>26</v>
      </c>
      <c r="O5" s="9"/>
      <c r="P5" s="10">
        <f>Q5*Q4+R5*R4+S5*S4+T5*T4+U5*U4+V5*V4+W5*W4+X5*X4</f>
        <v>0.12000000000000001</v>
      </c>
      <c r="Q5" s="11">
        <f t="shared" ref="Q5:R10" si="1">R5-(R5*10%)</f>
        <v>8.1000000000000003E-2</v>
      </c>
      <c r="R5" s="11">
        <f t="shared" si="1"/>
        <v>0.09</v>
      </c>
      <c r="S5" s="11">
        <v>0.1</v>
      </c>
      <c r="T5" s="11">
        <f t="shared" ref="T5:T10" si="2">S5+(S5*20%)</f>
        <v>0.12000000000000001</v>
      </c>
      <c r="U5" s="11">
        <v>0.15</v>
      </c>
      <c r="V5" s="11">
        <v>0.3</v>
      </c>
      <c r="W5" s="11">
        <f t="shared" ref="W5:W10" si="3">U5</f>
        <v>0.15</v>
      </c>
      <c r="X5" s="11">
        <f>T5</f>
        <v>0.12000000000000001</v>
      </c>
      <c r="Y5" s="120">
        <f>'Lista de precios'!C37*P5</f>
        <v>15.000000000000002</v>
      </c>
      <c r="Z5" s="9" t="s">
        <v>27</v>
      </c>
      <c r="AA5" s="9"/>
      <c r="AB5" s="10">
        <f>((AC5*AC4+AD5*AD4+AE5*AE4+AF5*AF4+AG5*AG4+AH5*AH4+AI5*AI4+AJ5*AJ4)/0.5)/12</f>
        <v>1.4666666666666666E-2</v>
      </c>
      <c r="AC5" s="11">
        <v>5.7000000000000002E-2</v>
      </c>
      <c r="AD5" s="11">
        <v>6.3E-2</v>
      </c>
      <c r="AE5" s="11">
        <v>0.08</v>
      </c>
      <c r="AF5" s="11">
        <f>AE5+(AE5*10%)</f>
        <v>8.7999999999999995E-2</v>
      </c>
      <c r="AG5" s="11">
        <v>0.12</v>
      </c>
      <c r="AH5" s="11">
        <v>0.22</v>
      </c>
      <c r="AI5" s="11">
        <f>AG5</f>
        <v>0.12</v>
      </c>
      <c r="AJ5" s="11">
        <f>AF5</f>
        <v>8.7999999999999995E-2</v>
      </c>
      <c r="AK5" s="121">
        <f>'Lista de precios'!$C$179*AB5</f>
        <v>0.56099999999999994</v>
      </c>
      <c r="AL5" s="9" t="s">
        <v>77</v>
      </c>
      <c r="AM5" s="9"/>
      <c r="AN5" s="10">
        <f>AO5*AO4+AP5*AP4+AQ5*AQ4+AR5*AR4+AS5*AS4+AT5*AT4+AU5*AU4+AV5*AV4</f>
        <v>45.811199999999992</v>
      </c>
      <c r="AO5" s="11">
        <f>AP5-(AP5*10%)</f>
        <v>9.7199999999999995E-2</v>
      </c>
      <c r="AP5" s="11">
        <f>AQ5-(AQ5*10%)</f>
        <v>0.108</v>
      </c>
      <c r="AQ5" s="11">
        <v>0.12</v>
      </c>
      <c r="AR5" s="11">
        <f>AQ5+(AQ5*10%)</f>
        <v>0.13200000000000001</v>
      </c>
      <c r="AS5" s="11">
        <f>AR5+(AR5*10%)</f>
        <v>0.1452</v>
      </c>
      <c r="AT5" s="11">
        <v>0.3</v>
      </c>
      <c r="AU5" s="11">
        <f>AS5</f>
        <v>0.1452</v>
      </c>
      <c r="AV5" s="11">
        <f>AR5</f>
        <v>0.13200000000000001</v>
      </c>
      <c r="AW5" s="4"/>
      <c r="AX5" s="9" t="s">
        <v>464</v>
      </c>
      <c r="AY5" s="9"/>
      <c r="AZ5" s="10">
        <f>BA5*BA4+BB5*BB4+BC5*BC4+BD5*BD4+BE5*BE4+BF5*BF4+BG5*BG4+BH5*BH4</f>
        <v>0.2</v>
      </c>
      <c r="BA5" s="11">
        <f>BB5-(BB5*10%)</f>
        <v>8.1000000000000003E-2</v>
      </c>
      <c r="BB5" s="11">
        <f>BC5-(BC5*10%)</f>
        <v>0.09</v>
      </c>
      <c r="BC5" s="11">
        <v>0.1</v>
      </c>
      <c r="BD5" s="11">
        <f>BC5+(BC5*20%)</f>
        <v>0.12000000000000001</v>
      </c>
      <c r="BE5" s="11">
        <v>0.2</v>
      </c>
      <c r="BF5" s="11">
        <v>0.3</v>
      </c>
      <c r="BG5" s="11">
        <f>BE5</f>
        <v>0.2</v>
      </c>
      <c r="BH5" s="11">
        <f>BD5</f>
        <v>0.12000000000000001</v>
      </c>
      <c r="BI5" s="120">
        <f>'Lista de precios'!$C$19*AZ5</f>
        <v>44</v>
      </c>
      <c r="BJ5" s="9" t="s">
        <v>29</v>
      </c>
      <c r="BK5" s="9"/>
      <c r="BL5" s="10">
        <f>BM5*BM4+BN5*BN4+BO5*BO4+BP5*BP4+BQ5*BQ4+BR5*BR4+BS5*BS4+BT5*BT4</f>
        <v>114</v>
      </c>
      <c r="BM5" s="11"/>
      <c r="BN5" s="11"/>
      <c r="BO5" s="11"/>
      <c r="BP5" s="11"/>
      <c r="BQ5" s="11"/>
      <c r="BR5" s="11">
        <v>3</v>
      </c>
      <c r="BS5" s="11"/>
      <c r="BT5" s="11"/>
      <c r="BU5" s="11"/>
      <c r="BV5" s="9" t="s">
        <v>30</v>
      </c>
      <c r="BW5" s="9"/>
      <c r="BX5" s="10">
        <f>BY5*BY4+BZ5*BZ4+CA5*CA4+CB5*CB4+CC5*CC4+CD5*CD4+CE5*CE4+CF5*CF4</f>
        <v>11.5815</v>
      </c>
      <c r="BY5" s="11">
        <f t="shared" ref="BY5:BZ8" si="4">BZ5-(BZ5*10%)</f>
        <v>0.12150000000000001</v>
      </c>
      <c r="BZ5" s="11">
        <f t="shared" si="4"/>
        <v>0.13500000000000001</v>
      </c>
      <c r="CA5" s="11">
        <v>0.15</v>
      </c>
      <c r="CB5" s="11">
        <f t="shared" ref="CB5:CC8" si="5">CA5+(CA5*10%)</f>
        <v>0.16499999999999998</v>
      </c>
      <c r="CC5" s="11">
        <f t="shared" si="5"/>
        <v>0.18149999999999997</v>
      </c>
      <c r="CD5" s="11">
        <v>0.3</v>
      </c>
      <c r="CE5" s="11">
        <f>CC5</f>
        <v>0.18149999999999997</v>
      </c>
      <c r="CF5" s="11">
        <f>CB5</f>
        <v>0.16499999999999998</v>
      </c>
      <c r="CG5" s="4"/>
    </row>
    <row r="6" spans="1:85" ht="18" customHeight="1" x14ac:dyDescent="0.25">
      <c r="B6" s="9" t="s">
        <v>31</v>
      </c>
      <c r="C6" s="9"/>
      <c r="D6" s="10">
        <f>E6*E4+F6*F4+G6*G4+H6*H4+I6*I4+J6*J4+K6*K4+L6*L4</f>
        <v>2.5000000000000001E-2</v>
      </c>
      <c r="E6" s="11">
        <f t="shared" si="0"/>
        <v>2.0250000000000001E-2</v>
      </c>
      <c r="F6" s="11">
        <f t="shared" si="0"/>
        <v>2.2499999999999999E-2</v>
      </c>
      <c r="G6" s="11">
        <v>2.5000000000000001E-2</v>
      </c>
      <c r="H6" s="11">
        <f>G6+(G6*20%)</f>
        <v>3.0000000000000002E-2</v>
      </c>
      <c r="I6" s="11">
        <f>H6+(H6*10%)</f>
        <v>3.3000000000000002E-2</v>
      </c>
      <c r="J6" s="11">
        <f>G6*2</f>
        <v>0.05</v>
      </c>
      <c r="K6" s="11">
        <f>I6</f>
        <v>3.3000000000000002E-2</v>
      </c>
      <c r="L6" s="11">
        <f>H6</f>
        <v>3.0000000000000002E-2</v>
      </c>
      <c r="M6" s="8">
        <f>'Lista de precios'!$C$87*D6</f>
        <v>2</v>
      </c>
      <c r="N6" s="9" t="s">
        <v>32</v>
      </c>
      <c r="O6" s="9"/>
      <c r="P6" s="10">
        <f>Q6*Q4+R6*R4+S6*S4+T6*T4+U6*U4+V6*V4+W6*W4+X6*X4</f>
        <v>3.0000000000000002E-2</v>
      </c>
      <c r="Q6" s="11">
        <f t="shared" si="1"/>
        <v>2.0250000000000001E-2</v>
      </c>
      <c r="R6" s="11">
        <f t="shared" si="1"/>
        <v>2.2499999999999999E-2</v>
      </c>
      <c r="S6" s="11">
        <v>2.5000000000000001E-2</v>
      </c>
      <c r="T6" s="11">
        <f t="shared" si="2"/>
        <v>3.0000000000000002E-2</v>
      </c>
      <c r="U6" s="11">
        <f>T6+(T6*10%)</f>
        <v>3.3000000000000002E-2</v>
      </c>
      <c r="V6" s="11">
        <v>7.4999999999999997E-2</v>
      </c>
      <c r="W6" s="11">
        <f t="shared" si="3"/>
        <v>3.3000000000000002E-2</v>
      </c>
      <c r="X6" s="11">
        <f>T6</f>
        <v>3.0000000000000002E-2</v>
      </c>
      <c r="Y6" s="8">
        <f>'Lista de precios'!$C$76*P6</f>
        <v>0.7350000000000001</v>
      </c>
      <c r="Z6" s="9" t="s">
        <v>33</v>
      </c>
      <c r="AA6" s="9"/>
      <c r="AB6" s="10">
        <f>AC6*AC4+AD6*AD4+AE6*AE4+AF6*AF4+AG6*AG4+AH6*AH4+AI6*AI4+AJ6*AJ4</f>
        <v>5.0000000000000001E-3</v>
      </c>
      <c r="AC6" s="11">
        <v>5.0000000000000001E-3</v>
      </c>
      <c r="AD6" s="11">
        <v>5.0000000000000001E-3</v>
      </c>
      <c r="AE6" s="11">
        <v>5.0000000000000001E-3</v>
      </c>
      <c r="AF6" s="11">
        <v>5.0000000000000001E-3</v>
      </c>
      <c r="AG6" s="11">
        <v>5.0000000000000001E-3</v>
      </c>
      <c r="AH6" s="11">
        <v>5.0000000000000001E-3</v>
      </c>
      <c r="AI6" s="11">
        <v>5.0000000000000001E-3</v>
      </c>
      <c r="AJ6" s="11">
        <v>5.0000000000000001E-3</v>
      </c>
      <c r="AK6" s="8">
        <f>'Lista de precios'!$C$197*AB6</f>
        <v>0.27403</v>
      </c>
      <c r="AL6" s="9" t="s">
        <v>32</v>
      </c>
      <c r="AM6" s="9"/>
      <c r="AN6" s="10">
        <f>AO6*AO4+AP6*AP4+AQ6*AQ4+AR6*AR4+AS6*AS4+AT6*AT4+AU6*AU4+AV6*AV4</f>
        <v>4.5811199999999994</v>
      </c>
      <c r="AO6" s="11">
        <f>AP6-(AP6*10%)</f>
        <v>9.7200000000000012E-3</v>
      </c>
      <c r="AP6" s="11">
        <f>AQ6-(AQ6*10%)</f>
        <v>1.0800000000000001E-2</v>
      </c>
      <c r="AQ6" s="11">
        <v>1.2E-2</v>
      </c>
      <c r="AR6" s="11">
        <f>AQ6+(AQ6*10%)</f>
        <v>1.32E-2</v>
      </c>
      <c r="AS6" s="11">
        <f>AR6+(AR6*10%)</f>
        <v>1.452E-2</v>
      </c>
      <c r="AT6" s="11">
        <v>0.03</v>
      </c>
      <c r="AU6" s="11">
        <f>AS6</f>
        <v>1.452E-2</v>
      </c>
      <c r="AV6" s="11">
        <f>AR6</f>
        <v>1.32E-2</v>
      </c>
      <c r="AW6" s="4"/>
      <c r="AX6" s="9" t="s">
        <v>87</v>
      </c>
      <c r="AY6" s="9"/>
      <c r="AZ6" s="10">
        <f>BA4*BA6+BB4*BB6+BC4*BC6+BD4*BD6+BE4*BE6+BF4*BF6+BG4*BG6+BH4*BH6</f>
        <v>0.1</v>
      </c>
      <c r="BA6" s="11">
        <f>BB6-(BB6*10%)</f>
        <v>4.0500000000000001E-2</v>
      </c>
      <c r="BB6" s="11">
        <f>BC6-(BC6*10%)</f>
        <v>4.4999999999999998E-2</v>
      </c>
      <c r="BC6" s="11">
        <v>0.05</v>
      </c>
      <c r="BD6" s="11">
        <f>BC6+(BC6*20%)</f>
        <v>6.0000000000000005E-2</v>
      </c>
      <c r="BE6" s="11">
        <f>BC6*2</f>
        <v>0.1</v>
      </c>
      <c r="BF6" s="11">
        <f>BC6*3</f>
        <v>0.15000000000000002</v>
      </c>
      <c r="BG6" s="11">
        <f>BE6</f>
        <v>0.1</v>
      </c>
      <c r="BH6" s="11">
        <f>BD6</f>
        <v>6.0000000000000005E-2</v>
      </c>
      <c r="BI6" s="120">
        <f>'Lista de precios'!$C$175*AZ6</f>
        <v>5.3438000000000008</v>
      </c>
      <c r="BJ6" s="9" t="s">
        <v>33</v>
      </c>
      <c r="BK6" s="9"/>
      <c r="BL6" s="10">
        <f>BM6*BM4+BN6*BN4+BO6*BO4+BP6*BP4+BQ6*BQ4+BR6*BR4+BS6*BS4+BT6*BT4</f>
        <v>0.19500000000000001</v>
      </c>
      <c r="BM6" s="11">
        <v>5.0000000000000001E-3</v>
      </c>
      <c r="BN6" s="11">
        <v>5.0000000000000001E-3</v>
      </c>
      <c r="BO6" s="11">
        <v>5.0000000000000001E-3</v>
      </c>
      <c r="BP6" s="11">
        <v>5.0000000000000001E-3</v>
      </c>
      <c r="BQ6" s="11">
        <v>5.0000000000000001E-3</v>
      </c>
      <c r="BR6" s="11">
        <v>5.0000000000000001E-3</v>
      </c>
      <c r="BS6" s="11">
        <v>5.0000000000000001E-3</v>
      </c>
      <c r="BT6" s="11">
        <v>5.0000000000000001E-3</v>
      </c>
      <c r="BU6" s="4"/>
      <c r="BV6" s="9" t="s">
        <v>32</v>
      </c>
      <c r="BW6" s="9"/>
      <c r="BX6" s="10">
        <f>BY6*BY4+BZ6*BZ4+CA6*CA4+CB6*CB4+CC6*CC4+CD6*CD4+CE6*CE4+CF6*CF4</f>
        <v>1.15452</v>
      </c>
      <c r="BY6" s="11">
        <f t="shared" si="4"/>
        <v>9.7200000000000012E-3</v>
      </c>
      <c r="BZ6" s="11">
        <f t="shared" si="4"/>
        <v>1.0800000000000001E-2</v>
      </c>
      <c r="CA6" s="11">
        <v>1.2E-2</v>
      </c>
      <c r="CB6" s="11">
        <f t="shared" si="5"/>
        <v>1.32E-2</v>
      </c>
      <c r="CC6" s="11">
        <f t="shared" si="5"/>
        <v>1.452E-2</v>
      </c>
      <c r="CD6" s="11">
        <v>0.03</v>
      </c>
      <c r="CE6" s="11">
        <f>CC6</f>
        <v>1.452E-2</v>
      </c>
      <c r="CF6" s="11">
        <f>CB6</f>
        <v>1.32E-2</v>
      </c>
      <c r="CG6" s="4"/>
    </row>
    <row r="7" spans="1:85" ht="18" customHeight="1" x14ac:dyDescent="0.25">
      <c r="B7" s="9" t="s">
        <v>32</v>
      </c>
      <c r="C7" s="9"/>
      <c r="D7" s="10">
        <f>E7*E4+F7*F4+G7*G4+H7*H4+I7*I4+J7*J4+K7*K4+L7*L4</f>
        <v>2.5000000000000001E-2</v>
      </c>
      <c r="E7" s="11">
        <f t="shared" si="0"/>
        <v>2.0250000000000001E-2</v>
      </c>
      <c r="F7" s="11">
        <f t="shared" si="0"/>
        <v>2.2499999999999999E-2</v>
      </c>
      <c r="G7" s="11">
        <v>2.5000000000000001E-2</v>
      </c>
      <c r="H7" s="11">
        <f>G7+(G7*20%)</f>
        <v>3.0000000000000002E-2</v>
      </c>
      <c r="I7" s="11">
        <f>H7+(H7*10%)</f>
        <v>3.3000000000000002E-2</v>
      </c>
      <c r="J7" s="11">
        <f>G7*2</f>
        <v>0.05</v>
      </c>
      <c r="K7" s="11">
        <f>I7</f>
        <v>3.3000000000000002E-2</v>
      </c>
      <c r="L7" s="11">
        <f>H7</f>
        <v>3.0000000000000002E-2</v>
      </c>
      <c r="M7" s="8">
        <f>'Lista de precios'!$C$76*D7</f>
        <v>0.61250000000000004</v>
      </c>
      <c r="N7" s="9" t="s">
        <v>31</v>
      </c>
      <c r="O7" s="9"/>
      <c r="P7" s="10">
        <f>Q7*Q4+R7*R4+S7*S4+T7*T4+U7*U4+V7*V4+W7*W4+X7*X4</f>
        <v>3.0000000000000002E-2</v>
      </c>
      <c r="Q7" s="11">
        <f t="shared" si="1"/>
        <v>2.0250000000000001E-2</v>
      </c>
      <c r="R7" s="11">
        <f t="shared" si="1"/>
        <v>2.2499999999999999E-2</v>
      </c>
      <c r="S7" s="11">
        <v>2.5000000000000001E-2</v>
      </c>
      <c r="T7" s="11">
        <f t="shared" si="2"/>
        <v>3.0000000000000002E-2</v>
      </c>
      <c r="U7" s="11">
        <f>T7+(T7*10%)</f>
        <v>3.3000000000000002E-2</v>
      </c>
      <c r="V7" s="11">
        <v>7.4999999999999997E-2</v>
      </c>
      <c r="W7" s="11">
        <f t="shared" si="3"/>
        <v>3.3000000000000002E-2</v>
      </c>
      <c r="X7" s="11">
        <f>T7</f>
        <v>3.0000000000000002E-2</v>
      </c>
      <c r="Y7" s="8">
        <f>'Lista de precios'!$C$87*P7</f>
        <v>2.4000000000000004</v>
      </c>
      <c r="Z7" s="9" t="s">
        <v>34</v>
      </c>
      <c r="AA7" s="9"/>
      <c r="AB7" s="10">
        <f>AC7*AC4+AD7*AD4+AE7*AE4+AF7*AF4+AG7*AG4+AH7*AH4+AI7*AI4+AJ7*AJ4</f>
        <v>1.2E-2</v>
      </c>
      <c r="AC7" s="11">
        <f>AD7-(AD7*10%)</f>
        <v>8.1000000000000013E-3</v>
      </c>
      <c r="AD7" s="11">
        <f>AE7-(AE7*10%)</f>
        <v>9.0000000000000011E-3</v>
      </c>
      <c r="AE7" s="11">
        <v>0.01</v>
      </c>
      <c r="AF7" s="11">
        <f>AE7+(AE7*20%)</f>
        <v>1.2E-2</v>
      </c>
      <c r="AG7" s="11">
        <v>1.4999999999999999E-2</v>
      </c>
      <c r="AH7" s="4">
        <v>2.5000000000000001E-2</v>
      </c>
      <c r="AI7" s="11">
        <f>AG7</f>
        <v>1.4999999999999999E-2</v>
      </c>
      <c r="AJ7" s="11">
        <f>AF7</f>
        <v>1.2E-2</v>
      </c>
      <c r="AK7" s="120">
        <f>'Lista de precios'!C236*AB7</f>
        <v>3.2916000000000003</v>
      </c>
      <c r="AL7" s="9" t="s">
        <v>33</v>
      </c>
      <c r="AM7" s="9"/>
      <c r="AN7" s="10">
        <f>AO7*AO4+AP7*AP4+AQ7*AQ4+AR7*AR4+AS7*AS4+AT7*AT4+AU7*AU4+AV7*AV4</f>
        <v>1.7050000000000001</v>
      </c>
      <c r="AO7" s="11">
        <v>5.0000000000000001E-3</v>
      </c>
      <c r="AP7" s="11">
        <v>5.0000000000000001E-3</v>
      </c>
      <c r="AQ7" s="11">
        <v>5.0000000000000001E-3</v>
      </c>
      <c r="AR7" s="11">
        <v>5.0000000000000001E-3</v>
      </c>
      <c r="AS7" s="11">
        <v>5.0000000000000001E-3</v>
      </c>
      <c r="AT7" s="11">
        <v>5.0000000000000001E-3</v>
      </c>
      <c r="AU7" s="11">
        <v>5.0000000000000001E-3</v>
      </c>
      <c r="AV7" s="11">
        <v>5.0000000000000001E-3</v>
      </c>
      <c r="AW7" s="4"/>
      <c r="AX7" s="9" t="s">
        <v>52</v>
      </c>
      <c r="AY7" s="9"/>
      <c r="AZ7" s="10"/>
      <c r="BA7" s="11"/>
      <c r="BB7" s="11"/>
      <c r="BC7" s="11"/>
      <c r="BD7" s="11"/>
      <c r="BE7" s="11"/>
      <c r="BF7" s="11"/>
      <c r="BG7" s="11"/>
      <c r="BH7" s="11"/>
      <c r="BI7" s="120"/>
      <c r="BJ7" s="9" t="s">
        <v>37</v>
      </c>
      <c r="BK7" s="9"/>
      <c r="BL7" s="10"/>
      <c r="BM7" s="11"/>
      <c r="BN7" s="11"/>
      <c r="BO7" s="11"/>
      <c r="BP7" s="11"/>
      <c r="BQ7" s="11"/>
      <c r="BR7" s="11"/>
      <c r="BS7" s="11"/>
      <c r="BT7" s="11"/>
      <c r="BU7" s="4"/>
      <c r="BV7" s="9" t="s">
        <v>31</v>
      </c>
      <c r="BW7" s="9"/>
      <c r="BX7" s="10">
        <f>BY7*BY4+BZ7*BZ4+CA7*CA4+CB7*CB4+CC7*CC4+CD7*CD4+CE7*CE4+CF7*CF4</f>
        <v>1.15452</v>
      </c>
      <c r="BY7" s="11">
        <f t="shared" si="4"/>
        <v>9.7200000000000012E-3</v>
      </c>
      <c r="BZ7" s="11">
        <f t="shared" si="4"/>
        <v>1.0800000000000001E-2</v>
      </c>
      <c r="CA7" s="11">
        <v>1.2E-2</v>
      </c>
      <c r="CB7" s="11">
        <f t="shared" si="5"/>
        <v>1.32E-2</v>
      </c>
      <c r="CC7" s="11">
        <f t="shared" si="5"/>
        <v>1.452E-2</v>
      </c>
      <c r="CD7" s="11">
        <v>0.03</v>
      </c>
      <c r="CE7" s="11">
        <f>CC7</f>
        <v>1.452E-2</v>
      </c>
      <c r="CF7" s="11">
        <f>CB7</f>
        <v>1.32E-2</v>
      </c>
      <c r="CG7" s="4"/>
    </row>
    <row r="8" spans="1:85" ht="18" customHeight="1" x14ac:dyDescent="0.25">
      <c r="B8" s="9" t="s">
        <v>38</v>
      </c>
      <c r="C8" s="9"/>
      <c r="D8" s="10">
        <f>E8*E4+F8*F4+G8*G4+H8*H4+I8*I4+J8*J4+K8*K4+L8*L4</f>
        <v>8.0000000000000002E-3</v>
      </c>
      <c r="E8" s="11">
        <v>8.0000000000000002E-3</v>
      </c>
      <c r="F8" s="11">
        <v>8.0000000000000002E-3</v>
      </c>
      <c r="G8" s="11">
        <v>8.0000000000000002E-3</v>
      </c>
      <c r="H8" s="11">
        <v>8.0000000000000002E-3</v>
      </c>
      <c r="I8" s="11">
        <v>8.0000000000000002E-3</v>
      </c>
      <c r="J8" s="11">
        <v>8.0000000000000002E-3</v>
      </c>
      <c r="K8" s="11">
        <v>8.0000000000000002E-3</v>
      </c>
      <c r="L8" s="11">
        <v>8.0000000000000002E-3</v>
      </c>
      <c r="M8" s="8">
        <f>'Lista de precios'!$C$187*D8</f>
        <v>0.39868000000000003</v>
      </c>
      <c r="N8" s="9" t="s">
        <v>39</v>
      </c>
      <c r="O8" s="9"/>
      <c r="P8" s="10">
        <f>Q8*Q4+R8*R4+S8*S4+T8*T4+U8*U4+V8*V4+W8*W4+X8*X4</f>
        <v>2.4E-2</v>
      </c>
      <c r="Q8" s="11">
        <f t="shared" si="1"/>
        <v>1.6200000000000003E-2</v>
      </c>
      <c r="R8" s="11">
        <f t="shared" si="1"/>
        <v>1.8000000000000002E-2</v>
      </c>
      <c r="S8" s="11">
        <v>0.02</v>
      </c>
      <c r="T8" s="11">
        <f t="shared" si="2"/>
        <v>2.4E-2</v>
      </c>
      <c r="U8" s="11">
        <f>T8</f>
        <v>2.4E-2</v>
      </c>
      <c r="V8" s="11">
        <v>0.05</v>
      </c>
      <c r="W8" s="11">
        <f t="shared" si="3"/>
        <v>2.4E-2</v>
      </c>
      <c r="X8" s="11">
        <f>S8</f>
        <v>0.02</v>
      </c>
      <c r="Y8" s="8"/>
      <c r="Z8" s="9" t="s">
        <v>35</v>
      </c>
      <c r="AA8" s="9"/>
      <c r="AB8" s="15"/>
      <c r="AC8" s="4" t="s">
        <v>36</v>
      </c>
      <c r="AD8" s="4" t="s">
        <v>36</v>
      </c>
      <c r="AE8" s="4" t="s">
        <v>36</v>
      </c>
      <c r="AF8" s="4" t="s">
        <v>36</v>
      </c>
      <c r="AG8" s="4" t="s">
        <v>36</v>
      </c>
      <c r="AH8" s="4" t="s">
        <v>36</v>
      </c>
      <c r="AI8" s="4" t="s">
        <v>36</v>
      </c>
      <c r="AJ8" s="4" t="s">
        <v>36</v>
      </c>
      <c r="AK8" s="8">
        <f>10*AB4</f>
        <v>10</v>
      </c>
      <c r="AL8" s="9" t="s">
        <v>35</v>
      </c>
      <c r="AM8" s="9"/>
      <c r="AN8" s="15"/>
      <c r="AO8" s="4" t="s">
        <v>36</v>
      </c>
      <c r="AP8" s="4" t="s">
        <v>36</v>
      </c>
      <c r="AQ8" s="4" t="s">
        <v>36</v>
      </c>
      <c r="AR8" s="4" t="s">
        <v>36</v>
      </c>
      <c r="AS8" s="4" t="s">
        <v>36</v>
      </c>
      <c r="AT8" s="4" t="s">
        <v>36</v>
      </c>
      <c r="AU8" s="4" t="s">
        <v>36</v>
      </c>
      <c r="AV8" s="4" t="s">
        <v>36</v>
      </c>
      <c r="AW8" s="4"/>
      <c r="AX8" s="9" t="s">
        <v>33</v>
      </c>
      <c r="AY8" s="9"/>
      <c r="AZ8" s="10">
        <f>BA8*BA4+BB8*BB4+BC8*BC4+BD8*BD4+BE8*BE4+BF8*BF4+BG8*BG4+BH8*BH4</f>
        <v>5.0000000000000001E-3</v>
      </c>
      <c r="BA8" s="11">
        <v>5.0000000000000001E-3</v>
      </c>
      <c r="BB8" s="11">
        <v>5.0000000000000001E-3</v>
      </c>
      <c r="BC8" s="11">
        <v>5.0000000000000001E-3</v>
      </c>
      <c r="BD8" s="11">
        <v>5.0000000000000001E-3</v>
      </c>
      <c r="BE8" s="11">
        <v>5.0000000000000001E-3</v>
      </c>
      <c r="BF8" s="11">
        <v>5.0000000000000001E-3</v>
      </c>
      <c r="BG8" s="11">
        <v>5.0000000000000001E-3</v>
      </c>
      <c r="BH8" s="11">
        <v>5.0000000000000001E-3</v>
      </c>
      <c r="BI8" s="8">
        <f>'Lista de precios'!$C$197*AZ8</f>
        <v>0.27403</v>
      </c>
      <c r="BJ8" s="9" t="s">
        <v>42</v>
      </c>
      <c r="BK8" s="9"/>
      <c r="BL8" s="10"/>
      <c r="BM8" s="11"/>
      <c r="BN8" s="11"/>
      <c r="BO8" s="11"/>
      <c r="BP8" s="11"/>
      <c r="BQ8" s="11"/>
      <c r="BR8" s="11"/>
      <c r="BS8" s="11"/>
      <c r="BT8" s="11"/>
      <c r="BU8" s="4"/>
      <c r="BV8" s="9" t="s">
        <v>43</v>
      </c>
      <c r="BW8" s="9"/>
      <c r="BX8" s="10">
        <f>BY8*BY4+BZ8*BZ4+CA8*CA4+CB8*CB4+CC8*CC4+CD8*CD4+CE8*CE4+CF8*CF4</f>
        <v>1.15452</v>
      </c>
      <c r="BY8" s="11">
        <f t="shared" si="4"/>
        <v>9.7200000000000012E-3</v>
      </c>
      <c r="BZ8" s="11">
        <f t="shared" si="4"/>
        <v>1.0800000000000001E-2</v>
      </c>
      <c r="CA8" s="11">
        <v>1.2E-2</v>
      </c>
      <c r="CB8" s="11">
        <f t="shared" si="5"/>
        <v>1.32E-2</v>
      </c>
      <c r="CC8" s="11">
        <f t="shared" si="5"/>
        <v>1.452E-2</v>
      </c>
      <c r="CD8" s="11">
        <v>0.03</v>
      </c>
      <c r="CE8" s="11">
        <f>CC8</f>
        <v>1.452E-2</v>
      </c>
      <c r="CF8" s="11">
        <f>CB8</f>
        <v>1.32E-2</v>
      </c>
      <c r="CG8" s="4"/>
    </row>
    <row r="9" spans="1:85" ht="18" customHeight="1" x14ac:dyDescent="0.25">
      <c r="B9" s="9" t="s">
        <v>33</v>
      </c>
      <c r="C9" s="9"/>
      <c r="D9" s="10">
        <f>E9*E4+F9*F4+G9*G4+H9*H4+I9*I4+J9*J4+K9*K4+L9*L4</f>
        <v>5.0000000000000001E-3</v>
      </c>
      <c r="E9" s="11">
        <v>5.0000000000000001E-3</v>
      </c>
      <c r="F9" s="11">
        <v>5.0000000000000001E-3</v>
      </c>
      <c r="G9" s="11">
        <v>5.0000000000000001E-3</v>
      </c>
      <c r="H9" s="11">
        <v>5.0000000000000001E-3</v>
      </c>
      <c r="I9" s="11">
        <v>5.0000000000000001E-3</v>
      </c>
      <c r="J9" s="11">
        <v>5.0000000000000001E-3</v>
      </c>
      <c r="K9" s="11">
        <v>5.0000000000000001E-3</v>
      </c>
      <c r="L9" s="11">
        <v>5.0000000000000001E-3</v>
      </c>
      <c r="M9" s="8">
        <f>'Lista de precios'!$C$197*D9</f>
        <v>0.27403</v>
      </c>
      <c r="N9" s="9" t="s">
        <v>43</v>
      </c>
      <c r="O9" s="9"/>
      <c r="P9" s="10">
        <f>Q9*Q4+R9*R4+S9*S4+T9*T4+U9*U4+V9*V4+W9*W4+X9*X4</f>
        <v>3.0000000000000002E-2</v>
      </c>
      <c r="Q9" s="11">
        <f t="shared" si="1"/>
        <v>2.0250000000000001E-2</v>
      </c>
      <c r="R9" s="11">
        <f t="shared" si="1"/>
        <v>2.2499999999999999E-2</v>
      </c>
      <c r="S9" s="11">
        <v>2.5000000000000001E-2</v>
      </c>
      <c r="T9" s="11">
        <f t="shared" si="2"/>
        <v>3.0000000000000002E-2</v>
      </c>
      <c r="U9" s="11">
        <f>T9</f>
        <v>3.0000000000000002E-2</v>
      </c>
      <c r="V9" s="11">
        <v>0.05</v>
      </c>
      <c r="W9" s="11">
        <f t="shared" si="3"/>
        <v>3.0000000000000002E-2</v>
      </c>
      <c r="X9" s="11">
        <f>S9</f>
        <v>2.5000000000000001E-2</v>
      </c>
      <c r="Y9" s="8">
        <f>'Lista de precios'!$C$106*P9</f>
        <v>0.72000000000000008</v>
      </c>
      <c r="Z9" s="200" t="s">
        <v>44</v>
      </c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191" t="s">
        <v>136</v>
      </c>
      <c r="AM9" s="192"/>
      <c r="AN9" s="192"/>
      <c r="AO9" s="192"/>
      <c r="AP9" s="192"/>
      <c r="AQ9" s="192"/>
      <c r="AR9" s="192"/>
      <c r="AS9" s="192"/>
      <c r="AT9" s="192"/>
      <c r="AU9" s="192"/>
      <c r="AV9" s="192"/>
      <c r="AW9" s="193"/>
      <c r="AX9" s="9" t="s">
        <v>35</v>
      </c>
      <c r="AY9" s="9"/>
      <c r="AZ9" s="10"/>
      <c r="BA9" s="4" t="s">
        <v>36</v>
      </c>
      <c r="BB9" s="4" t="s">
        <v>36</v>
      </c>
      <c r="BC9" s="4" t="s">
        <v>36</v>
      </c>
      <c r="BD9" s="4" t="s">
        <v>36</v>
      </c>
      <c r="BE9" s="4" t="s">
        <v>36</v>
      </c>
      <c r="BF9" s="4" t="s">
        <v>36</v>
      </c>
      <c r="BG9" s="4" t="s">
        <v>36</v>
      </c>
      <c r="BH9" s="4" t="s">
        <v>36</v>
      </c>
      <c r="BI9" s="8">
        <v>10</v>
      </c>
      <c r="BJ9" s="9" t="s">
        <v>34</v>
      </c>
      <c r="BK9" s="9"/>
      <c r="BL9" s="10">
        <f>BM9*BM4+BN9*BN4+BO9*BO4+BP9*BP4+BQ9*BQ4+BR9*BR4+BS9*BS4+BT9*BT4</f>
        <v>0.96500000000000008</v>
      </c>
      <c r="BM9" s="11">
        <f>BN9-(BN9*10%)</f>
        <v>8.1000000000000013E-3</v>
      </c>
      <c r="BN9" s="11">
        <f>BO9-(BO9*10%)</f>
        <v>9.0000000000000011E-3</v>
      </c>
      <c r="BO9" s="11">
        <v>0.01</v>
      </c>
      <c r="BP9" s="11">
        <f>BO9+(BO9*20%)</f>
        <v>1.2E-2</v>
      </c>
      <c r="BQ9" s="11">
        <v>1.4999999999999999E-2</v>
      </c>
      <c r="BR9" s="4">
        <v>2.5000000000000001E-2</v>
      </c>
      <c r="BS9" s="11">
        <f>BQ9</f>
        <v>1.4999999999999999E-2</v>
      </c>
      <c r="BT9" s="11">
        <f>BP9</f>
        <v>1.2E-2</v>
      </c>
      <c r="BU9" s="4"/>
      <c r="BV9" s="9" t="s">
        <v>33</v>
      </c>
      <c r="BW9" s="9"/>
      <c r="BX9" s="10">
        <f>BY9*BY4+BZ9*BZ4+CA9*CA4+CB9*CB4+CC9*CC4+CD9*CD4+CE9*CE4+CF9*CF4</f>
        <v>0.19500000000000001</v>
      </c>
      <c r="BY9" s="11">
        <v>5.0000000000000001E-3</v>
      </c>
      <c r="BZ9" s="11">
        <v>5.0000000000000001E-3</v>
      </c>
      <c r="CA9" s="11">
        <v>5.0000000000000001E-3</v>
      </c>
      <c r="CB9" s="11">
        <v>5.0000000000000001E-3</v>
      </c>
      <c r="CC9" s="11">
        <v>5.0000000000000001E-3</v>
      </c>
      <c r="CD9" s="11">
        <v>5.0000000000000001E-3</v>
      </c>
      <c r="CE9" s="11">
        <v>5.0000000000000001E-3</v>
      </c>
      <c r="CF9" s="11">
        <v>5.0000000000000001E-3</v>
      </c>
      <c r="CG9" s="4">
        <f>'Lista de precios'!$C$197</f>
        <v>54.805999999999997</v>
      </c>
    </row>
    <row r="10" spans="1:85" ht="18" customHeight="1" x14ac:dyDescent="0.25">
      <c r="B10" s="9" t="s">
        <v>35</v>
      </c>
      <c r="C10" s="9"/>
      <c r="D10" s="10"/>
      <c r="E10" s="11" t="s">
        <v>36</v>
      </c>
      <c r="F10" s="11" t="s">
        <v>36</v>
      </c>
      <c r="G10" s="11" t="s">
        <v>36</v>
      </c>
      <c r="H10" s="11" t="s">
        <v>36</v>
      </c>
      <c r="I10" s="11" t="s">
        <v>36</v>
      </c>
      <c r="J10" s="11" t="s">
        <v>36</v>
      </c>
      <c r="K10" s="11" t="s">
        <v>36</v>
      </c>
      <c r="L10" s="11" t="s">
        <v>36</v>
      </c>
      <c r="M10" s="8">
        <f>10*D4</f>
        <v>10</v>
      </c>
      <c r="N10" s="9" t="s">
        <v>45</v>
      </c>
      <c r="O10" s="9"/>
      <c r="P10" s="10">
        <f>Q10*Q4+R10*R4+S10*S4+T10*T4+U10*U4+V10*V4+W10*W4+X10*X4</f>
        <v>1.2E-2</v>
      </c>
      <c r="Q10" s="11">
        <f t="shared" si="1"/>
        <v>8.1000000000000013E-3</v>
      </c>
      <c r="R10" s="11">
        <f t="shared" si="1"/>
        <v>9.0000000000000011E-3</v>
      </c>
      <c r="S10" s="11">
        <v>0.01</v>
      </c>
      <c r="T10" s="11">
        <f t="shared" si="2"/>
        <v>1.2E-2</v>
      </c>
      <c r="U10" s="11">
        <f>T10</f>
        <v>1.2E-2</v>
      </c>
      <c r="V10" s="11">
        <f>S10*2</f>
        <v>0.02</v>
      </c>
      <c r="W10" s="11">
        <f t="shared" si="3"/>
        <v>1.2E-2</v>
      </c>
      <c r="X10" s="11">
        <f>S10</f>
        <v>0.01</v>
      </c>
      <c r="Y10" s="8">
        <f>'Lista de precios'!$C$161*P10</f>
        <v>0.56816</v>
      </c>
      <c r="Z10" s="4"/>
      <c r="AA10" s="4"/>
      <c r="AB10" s="5" t="s">
        <v>15</v>
      </c>
      <c r="AC10" s="5" t="s">
        <v>16</v>
      </c>
      <c r="AD10" s="5" t="s">
        <v>17</v>
      </c>
      <c r="AE10" s="5" t="s">
        <v>18</v>
      </c>
      <c r="AF10" s="5" t="s">
        <v>19</v>
      </c>
      <c r="AG10" s="5" t="s">
        <v>20</v>
      </c>
      <c r="AH10" s="5" t="s">
        <v>21</v>
      </c>
      <c r="AI10" s="5" t="s">
        <v>22</v>
      </c>
      <c r="AJ10" s="5" t="s">
        <v>23</v>
      </c>
      <c r="AK10" s="4"/>
      <c r="AL10" s="4"/>
      <c r="AM10" s="4"/>
      <c r="AN10" s="5" t="s">
        <v>15</v>
      </c>
      <c r="AO10" s="5" t="s">
        <v>16</v>
      </c>
      <c r="AP10" s="5" t="s">
        <v>17</v>
      </c>
      <c r="AQ10" s="5" t="s">
        <v>18</v>
      </c>
      <c r="AR10" s="5" t="s">
        <v>19</v>
      </c>
      <c r="AS10" s="5" t="s">
        <v>20</v>
      </c>
      <c r="AT10" s="5" t="s">
        <v>21</v>
      </c>
      <c r="AU10" s="5" t="s">
        <v>22</v>
      </c>
      <c r="AV10" s="5" t="s">
        <v>23</v>
      </c>
      <c r="AW10" s="5"/>
      <c r="AX10" s="191" t="s">
        <v>41</v>
      </c>
      <c r="AY10" s="192"/>
      <c r="AZ10" s="192"/>
      <c r="BA10" s="192"/>
      <c r="BB10" s="192"/>
      <c r="BC10" s="192"/>
      <c r="BD10" s="192"/>
      <c r="BE10" s="192"/>
      <c r="BF10" s="192"/>
      <c r="BG10" s="192"/>
      <c r="BH10" s="192"/>
      <c r="BI10" s="193"/>
      <c r="BJ10" s="9" t="s">
        <v>35</v>
      </c>
      <c r="BK10" s="9"/>
      <c r="BL10" s="15"/>
      <c r="BM10" s="4" t="s">
        <v>36</v>
      </c>
      <c r="BN10" s="4" t="s">
        <v>36</v>
      </c>
      <c r="BO10" s="4" t="s">
        <v>36</v>
      </c>
      <c r="BP10" s="4" t="s">
        <v>36</v>
      </c>
      <c r="BQ10" s="4" t="s">
        <v>36</v>
      </c>
      <c r="BR10" s="4" t="s">
        <v>36</v>
      </c>
      <c r="BS10" s="4" t="s">
        <v>36</v>
      </c>
      <c r="BT10" s="4" t="s">
        <v>36</v>
      </c>
      <c r="BU10" s="4"/>
      <c r="BV10" s="9" t="s">
        <v>35</v>
      </c>
      <c r="BW10" s="9"/>
      <c r="BX10" s="15"/>
      <c r="BY10" s="4" t="s">
        <v>36</v>
      </c>
      <c r="BZ10" s="4" t="s">
        <v>36</v>
      </c>
      <c r="CA10" s="4" t="s">
        <v>36</v>
      </c>
      <c r="CB10" s="4" t="s">
        <v>36</v>
      </c>
      <c r="CC10" s="4" t="s">
        <v>36</v>
      </c>
      <c r="CD10" s="4" t="s">
        <v>36</v>
      </c>
      <c r="CE10" s="4" t="s">
        <v>36</v>
      </c>
      <c r="CF10" s="4" t="s">
        <v>36</v>
      </c>
      <c r="CG10" s="4">
        <v>10</v>
      </c>
    </row>
    <row r="11" spans="1:85" ht="18" customHeight="1" x14ac:dyDescent="0.25">
      <c r="B11" s="191" t="s">
        <v>46</v>
      </c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3"/>
      <c r="N11" s="9" t="s">
        <v>33</v>
      </c>
      <c r="O11" s="9"/>
      <c r="P11" s="10">
        <f>Q11*Q4+R11*R4+S11*S4+T11*T4+U11*U4+V11*V4+W11*W4+X11*X4</f>
        <v>5.0000000000000001E-3</v>
      </c>
      <c r="Q11" s="11">
        <v>5.0000000000000001E-3</v>
      </c>
      <c r="R11" s="11">
        <v>5.0000000000000001E-3</v>
      </c>
      <c r="S11" s="11">
        <v>5.0000000000000001E-3</v>
      </c>
      <c r="T11" s="11">
        <v>5.0000000000000001E-3</v>
      </c>
      <c r="U11" s="11">
        <v>5.0000000000000001E-3</v>
      </c>
      <c r="V11" s="11">
        <v>5.0000000000000001E-3</v>
      </c>
      <c r="W11" s="11">
        <v>5.0000000000000001E-3</v>
      </c>
      <c r="X11" s="11">
        <v>5.0000000000000001E-3</v>
      </c>
      <c r="Y11" s="8">
        <f>'Lista de precios'!$C$197*P11</f>
        <v>0.27403</v>
      </c>
      <c r="Z11" s="6" t="s">
        <v>24</v>
      </c>
      <c r="AA11" s="6"/>
      <c r="AB11" s="7">
        <f>SUM(AC11:AJ11)</f>
        <v>1</v>
      </c>
      <c r="AC11" s="7"/>
      <c r="AD11" s="7"/>
      <c r="AE11" s="7"/>
      <c r="AF11" s="7">
        <v>1</v>
      </c>
      <c r="AG11" s="7"/>
      <c r="AH11" s="7"/>
      <c r="AI11" s="7"/>
      <c r="AJ11" s="7"/>
      <c r="AK11" s="120">
        <f>SUM(AK12:AK18)</f>
        <v>28.094965000000002</v>
      </c>
      <c r="AL11" s="6" t="s">
        <v>24</v>
      </c>
      <c r="AM11" s="6"/>
      <c r="AN11" s="7">
        <f>SUM(AO11:AW11)</f>
        <v>342</v>
      </c>
      <c r="AO11" s="7">
        <v>138</v>
      </c>
      <c r="AP11" s="7">
        <v>42</v>
      </c>
      <c r="AQ11" s="7">
        <v>45</v>
      </c>
      <c r="AR11" s="7"/>
      <c r="AS11" s="7">
        <v>53</v>
      </c>
      <c r="AT11" s="7">
        <v>39</v>
      </c>
      <c r="AU11" s="7">
        <v>5</v>
      </c>
      <c r="AV11" s="7">
        <v>20</v>
      </c>
      <c r="AW11" s="8"/>
      <c r="AX11" s="4"/>
      <c r="AY11" s="4"/>
      <c r="AZ11" s="5" t="s">
        <v>15</v>
      </c>
      <c r="BA11" s="5" t="s">
        <v>16</v>
      </c>
      <c r="BB11" s="5" t="s">
        <v>17</v>
      </c>
      <c r="BC11" s="5" t="s">
        <v>18</v>
      </c>
      <c r="BD11" s="5" t="s">
        <v>19</v>
      </c>
      <c r="BE11" s="5" t="s">
        <v>20</v>
      </c>
      <c r="BF11" s="5" t="s">
        <v>21</v>
      </c>
      <c r="BG11" s="5" t="s">
        <v>22</v>
      </c>
      <c r="BH11" s="5" t="s">
        <v>23</v>
      </c>
      <c r="BI11" s="5"/>
      <c r="BJ11" s="200" t="s">
        <v>44</v>
      </c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191" t="s">
        <v>49</v>
      </c>
      <c r="BW11" s="192"/>
      <c r="BX11" s="192"/>
      <c r="BY11" s="192"/>
      <c r="BZ11" s="192"/>
      <c r="CA11" s="192"/>
      <c r="CB11" s="192"/>
      <c r="CC11" s="192"/>
      <c r="CD11" s="192"/>
      <c r="CE11" s="192"/>
      <c r="CF11" s="192"/>
      <c r="CG11" s="193"/>
    </row>
    <row r="12" spans="1:85" ht="18" customHeight="1" x14ac:dyDescent="0.25">
      <c r="B12" s="4"/>
      <c r="C12" s="4"/>
      <c r="D12" s="5" t="s">
        <v>15</v>
      </c>
      <c r="E12" s="5" t="s">
        <v>16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21</v>
      </c>
      <c r="K12" s="5" t="s">
        <v>22</v>
      </c>
      <c r="L12" s="5" t="s">
        <v>23</v>
      </c>
      <c r="M12" s="5"/>
      <c r="N12" s="9" t="s">
        <v>35</v>
      </c>
      <c r="O12" s="4"/>
      <c r="P12" s="15"/>
      <c r="Q12" s="4" t="s">
        <v>36</v>
      </c>
      <c r="R12" s="4" t="s">
        <v>36</v>
      </c>
      <c r="S12" s="4" t="s">
        <v>36</v>
      </c>
      <c r="T12" s="4" t="s">
        <v>36</v>
      </c>
      <c r="U12" s="4" t="s">
        <v>36</v>
      </c>
      <c r="V12" s="4" t="s">
        <v>36</v>
      </c>
      <c r="W12" s="4" t="s">
        <v>36</v>
      </c>
      <c r="X12" s="4" t="s">
        <v>36</v>
      </c>
      <c r="Y12" s="8">
        <f>10*P4</f>
        <v>10</v>
      </c>
      <c r="Z12" s="9" t="s">
        <v>50</v>
      </c>
      <c r="AA12" s="9"/>
      <c r="AB12" s="10">
        <f>AC12*AC11+AD12*AD11+AE12*AE11+AF12*AF11+AG12*AG11+AH12*AH11+AI12*AI11+AJ12*AJ11</f>
        <v>7.1500000000000008E-2</v>
      </c>
      <c r="AC12" s="11">
        <f t="shared" ref="AC12:AD16" si="6">AD12-(AD12*10%)</f>
        <v>5.2650000000000002E-2</v>
      </c>
      <c r="AD12" s="11">
        <f t="shared" si="6"/>
        <v>5.8500000000000003E-2</v>
      </c>
      <c r="AE12" s="11">
        <v>6.5000000000000002E-2</v>
      </c>
      <c r="AF12" s="11">
        <f>AE12+(AE12*10%)</f>
        <v>7.1500000000000008E-2</v>
      </c>
      <c r="AG12" s="11">
        <f>AF12+(AH12*10%)</f>
        <v>8.1500000000000017E-2</v>
      </c>
      <c r="AH12" s="11">
        <v>0.1</v>
      </c>
      <c r="AI12" s="11">
        <f>AG12</f>
        <v>8.1500000000000017E-2</v>
      </c>
      <c r="AJ12" s="11">
        <f>AF12</f>
        <v>7.1500000000000008E-2</v>
      </c>
      <c r="AK12" s="120">
        <f>'Lista de precios'!$C$9*AB12</f>
        <v>13.227500000000001</v>
      </c>
      <c r="AL12" s="9" t="s">
        <v>94</v>
      </c>
      <c r="AM12" s="9"/>
      <c r="AN12" s="10">
        <f>AO12*AO11+AP12*AP11+AQ12*AQ11+AR12*AR11+AS12*AS11+AT12*AT11+AU12*AU11+AV12*AV11</f>
        <v>19.004999999999999</v>
      </c>
      <c r="AO12" s="11">
        <f t="shared" ref="AO12:AO14" si="7">AP12-(AP12*10%)</f>
        <v>4.0500000000000001E-2</v>
      </c>
      <c r="AP12" s="11">
        <f t="shared" ref="AP12:AP14" si="8">AQ12-(AQ12*10%)</f>
        <v>4.4999999999999998E-2</v>
      </c>
      <c r="AQ12" s="11">
        <v>0.05</v>
      </c>
      <c r="AR12" s="11">
        <f t="shared" ref="AR12:AR14" si="9">AQ12+(AQ12*20%)</f>
        <v>6.0000000000000005E-2</v>
      </c>
      <c r="AS12" s="11">
        <f t="shared" ref="AS12:AS14" si="10">AR12+(AR12*20%)</f>
        <v>7.2000000000000008E-2</v>
      </c>
      <c r="AT12" s="11">
        <v>0.1</v>
      </c>
      <c r="AU12" s="11">
        <f>AS12</f>
        <v>7.2000000000000008E-2</v>
      </c>
      <c r="AV12" s="11">
        <f>AR12</f>
        <v>6.0000000000000005E-2</v>
      </c>
      <c r="AW12" s="4"/>
      <c r="AX12" s="6" t="s">
        <v>24</v>
      </c>
      <c r="AY12" s="6"/>
      <c r="AZ12" s="7">
        <f>SUM(BA12:BH12)</f>
        <v>1</v>
      </c>
      <c r="BA12" s="7"/>
      <c r="BB12" s="7"/>
      <c r="BC12" s="7"/>
      <c r="BD12" s="7"/>
      <c r="BE12" s="7">
        <v>1</v>
      </c>
      <c r="BF12" s="7"/>
      <c r="BG12" s="7"/>
      <c r="BH12" s="7"/>
      <c r="BI12" s="8">
        <f>SUM(BI13:BI17)</f>
        <v>20.725279999999998</v>
      </c>
      <c r="BJ12" s="4"/>
      <c r="BK12" s="4"/>
      <c r="BL12" s="5" t="s">
        <v>15</v>
      </c>
      <c r="BM12" s="5" t="s">
        <v>16</v>
      </c>
      <c r="BN12" s="5" t="s">
        <v>17</v>
      </c>
      <c r="BO12" s="5" t="s">
        <v>18</v>
      </c>
      <c r="BP12" s="5" t="s">
        <v>19</v>
      </c>
      <c r="BQ12" s="5" t="s">
        <v>20</v>
      </c>
      <c r="BR12" s="5" t="s">
        <v>21</v>
      </c>
      <c r="BS12" s="5" t="s">
        <v>22</v>
      </c>
      <c r="BT12" s="5" t="s">
        <v>23</v>
      </c>
      <c r="BU12" s="5"/>
      <c r="BV12" s="4"/>
      <c r="BW12" s="4"/>
      <c r="BX12" s="5" t="s">
        <v>15</v>
      </c>
      <c r="BY12" s="5" t="s">
        <v>16</v>
      </c>
      <c r="BZ12" s="5" t="s">
        <v>17</v>
      </c>
      <c r="CA12" s="5" t="s">
        <v>18</v>
      </c>
      <c r="CB12" s="5" t="s">
        <v>19</v>
      </c>
      <c r="CC12" s="5" t="s">
        <v>20</v>
      </c>
      <c r="CD12" s="5" t="s">
        <v>21</v>
      </c>
      <c r="CE12" s="5" t="s">
        <v>22</v>
      </c>
      <c r="CF12" s="5" t="s">
        <v>23</v>
      </c>
      <c r="CG12" s="5"/>
    </row>
    <row r="13" spans="1:85" ht="18" customHeight="1" x14ac:dyDescent="0.25">
      <c r="B13" s="6" t="s">
        <v>24</v>
      </c>
      <c r="C13" s="6"/>
      <c r="D13" s="7">
        <f>SUM(E13:L13)</f>
        <v>1</v>
      </c>
      <c r="E13" s="7"/>
      <c r="F13" s="7"/>
      <c r="G13" s="7">
        <v>1</v>
      </c>
      <c r="H13" s="7"/>
      <c r="I13" s="7"/>
      <c r="J13" s="7"/>
      <c r="K13" s="7"/>
      <c r="L13" s="7"/>
      <c r="M13" s="8">
        <f>SUM(M14:M20)</f>
        <v>14.381209999999999</v>
      </c>
      <c r="N13" s="200" t="s">
        <v>53</v>
      </c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9" t="s">
        <v>31</v>
      </c>
      <c r="AA13" s="9"/>
      <c r="AB13" s="10">
        <f>AC13*AC11+AD13*AD11+AE13*AE11+AF13*AF11+AG13*AG11+AH13*AH11+AI13*AI11+AJ13*AJ11</f>
        <v>2.7500000000000004E-2</v>
      </c>
      <c r="AC13" s="11">
        <f t="shared" si="6"/>
        <v>2.0250000000000001E-2</v>
      </c>
      <c r="AD13" s="11">
        <f t="shared" si="6"/>
        <v>2.2499999999999999E-2</v>
      </c>
      <c r="AE13" s="11">
        <v>2.5000000000000001E-2</v>
      </c>
      <c r="AF13" s="11">
        <f>AE13+(AE13*10%)</f>
        <v>2.7500000000000004E-2</v>
      </c>
      <c r="AG13" s="11">
        <f>AF13+(AH13*10%)</f>
        <v>3.5000000000000003E-2</v>
      </c>
      <c r="AH13" s="11">
        <v>7.4999999999999997E-2</v>
      </c>
      <c r="AI13" s="11">
        <f>AG13</f>
        <v>3.5000000000000003E-2</v>
      </c>
      <c r="AJ13" s="11">
        <f>AF13</f>
        <v>2.7500000000000004E-2</v>
      </c>
      <c r="AK13" s="8">
        <f>'Lista de precios'!$C$87*AB13</f>
        <v>2.2000000000000002</v>
      </c>
      <c r="AL13" s="9" t="s">
        <v>58</v>
      </c>
      <c r="AM13" s="9"/>
      <c r="AN13" s="10">
        <f>AO13*AO11+AP13*AP11+AQ13*AQ11+AR13*AR11+AS13*AS11+AT13*AT11+AU13*AU11+AV13*AV11</f>
        <v>19.004999999999999</v>
      </c>
      <c r="AO13" s="11">
        <f t="shared" si="7"/>
        <v>4.0500000000000001E-2</v>
      </c>
      <c r="AP13" s="11">
        <f t="shared" si="8"/>
        <v>4.4999999999999998E-2</v>
      </c>
      <c r="AQ13" s="11">
        <v>0.05</v>
      </c>
      <c r="AR13" s="11">
        <f t="shared" si="9"/>
        <v>6.0000000000000005E-2</v>
      </c>
      <c r="AS13" s="11">
        <f t="shared" si="10"/>
        <v>7.2000000000000008E-2</v>
      </c>
      <c r="AT13" s="11">
        <v>0.1</v>
      </c>
      <c r="AU13" s="11">
        <f>AS13</f>
        <v>7.2000000000000008E-2</v>
      </c>
      <c r="AV13" s="11">
        <f>AR13</f>
        <v>6.0000000000000005E-2</v>
      </c>
      <c r="AW13" s="4"/>
      <c r="AX13" s="9" t="s">
        <v>48</v>
      </c>
      <c r="AY13" s="9"/>
      <c r="AZ13" s="10">
        <f>BA13*BA12+BB13*BB12+BC13*BC12+BD13*BD12+BE13*BE12+BF13*BF12+BG13*BG12+BH13*BH12</f>
        <v>0.1188</v>
      </c>
      <c r="BA13" s="11">
        <f t="shared" ref="BA13:BB15" si="11">BB13-(BB13*10%)</f>
        <v>7.2900000000000006E-2</v>
      </c>
      <c r="BB13" s="11">
        <f t="shared" si="11"/>
        <v>8.1000000000000003E-2</v>
      </c>
      <c r="BC13" s="11">
        <v>0.09</v>
      </c>
      <c r="BD13" s="11">
        <f>BC13+(BC13*20%)</f>
        <v>0.108</v>
      </c>
      <c r="BE13" s="11">
        <f>BD13+(BD13*10%)</f>
        <v>0.1188</v>
      </c>
      <c r="BF13" s="11">
        <v>0.22</v>
      </c>
      <c r="BG13" s="4">
        <f>BE13</f>
        <v>0.1188</v>
      </c>
      <c r="BH13" s="11">
        <f>BD13</f>
        <v>0.108</v>
      </c>
      <c r="BI13" s="120">
        <f>'Lista de precios'!$C$103*AZ13</f>
        <v>3.8610000000000002</v>
      </c>
      <c r="BJ13" s="6" t="s">
        <v>24</v>
      </c>
      <c r="BK13" s="6"/>
      <c r="BL13" s="7">
        <f>SUM(BM13:BU13)</f>
        <v>177</v>
      </c>
      <c r="BM13" s="7">
        <v>138</v>
      </c>
      <c r="BN13" s="7"/>
      <c r="BO13" s="7"/>
      <c r="BP13" s="7"/>
      <c r="BQ13" s="7"/>
      <c r="BR13" s="7">
        <v>38</v>
      </c>
      <c r="BS13" s="7">
        <v>1</v>
      </c>
      <c r="BT13" s="7"/>
      <c r="BU13" s="7"/>
      <c r="BV13" s="6" t="s">
        <v>24</v>
      </c>
      <c r="BW13" s="6"/>
      <c r="BX13" s="7">
        <f>SUM(BY13:CG13)</f>
        <v>39</v>
      </c>
      <c r="BY13" s="7"/>
      <c r="BZ13" s="7"/>
      <c r="CA13" s="7"/>
      <c r="CB13" s="7"/>
      <c r="CC13" s="7"/>
      <c r="CD13" s="7">
        <v>38</v>
      </c>
      <c r="CE13" s="7">
        <v>1</v>
      </c>
      <c r="CF13" s="7"/>
      <c r="CG13" s="8"/>
    </row>
    <row r="14" spans="1:85" ht="18" customHeight="1" x14ac:dyDescent="0.25">
      <c r="B14" s="9" t="s">
        <v>56</v>
      </c>
      <c r="C14" s="9"/>
      <c r="D14" s="10">
        <f>E14*E13+F14*F13+G14*G13+H14*H13+I14*I13+J14*J13+K14*K13+L14*L13</f>
        <v>0.03</v>
      </c>
      <c r="E14" s="11">
        <f t="shared" ref="E14:F18" si="12">F14-(F14*10%)</f>
        <v>2.4299999999999999E-2</v>
      </c>
      <c r="F14" s="11">
        <f t="shared" si="12"/>
        <v>2.7E-2</v>
      </c>
      <c r="G14" s="11">
        <v>0.03</v>
      </c>
      <c r="H14" s="11">
        <f>G14+(G14*20%)</f>
        <v>3.5999999999999997E-2</v>
      </c>
      <c r="I14" s="11">
        <f>H14+(H14*10%)</f>
        <v>3.9599999999999996E-2</v>
      </c>
      <c r="J14" s="11">
        <v>0.06</v>
      </c>
      <c r="K14" s="11">
        <f>I14</f>
        <v>3.9599999999999996E-2</v>
      </c>
      <c r="L14" s="11">
        <f>H14</f>
        <v>3.5999999999999997E-2</v>
      </c>
      <c r="M14" s="8">
        <f>'Lista de precios'!$C$129*D14</f>
        <v>1.40178</v>
      </c>
      <c r="N14" s="4"/>
      <c r="O14" s="9"/>
      <c r="P14" s="5" t="s">
        <v>15</v>
      </c>
      <c r="Q14" s="5" t="s">
        <v>16</v>
      </c>
      <c r="R14" s="5" t="s">
        <v>17</v>
      </c>
      <c r="S14" s="5" t="s">
        <v>18</v>
      </c>
      <c r="T14" s="5" t="s">
        <v>19</v>
      </c>
      <c r="U14" s="5" t="s">
        <v>20</v>
      </c>
      <c r="V14" s="5" t="s">
        <v>21</v>
      </c>
      <c r="W14" s="5" t="s">
        <v>22</v>
      </c>
      <c r="X14" s="5" t="s">
        <v>23</v>
      </c>
      <c r="Y14" s="5"/>
      <c r="Z14" s="9" t="s">
        <v>32</v>
      </c>
      <c r="AA14" s="9"/>
      <c r="AB14" s="10">
        <f>AC14*AC11+AD14*AD11+AE14*AE11+AF14*AF11+AG14*AG11+AH14*AH11+AI14*AI11+AJ14*AJ11</f>
        <v>2.7500000000000004E-2</v>
      </c>
      <c r="AC14" s="11">
        <f t="shared" si="6"/>
        <v>2.0250000000000001E-2</v>
      </c>
      <c r="AD14" s="11">
        <f t="shared" si="6"/>
        <v>2.2499999999999999E-2</v>
      </c>
      <c r="AE14" s="11">
        <v>2.5000000000000001E-2</v>
      </c>
      <c r="AF14" s="11">
        <f>AE14+(AE14*10%)</f>
        <v>2.7500000000000004E-2</v>
      </c>
      <c r="AG14" s="11">
        <f>AF14+(AH14*10%)</f>
        <v>3.5000000000000003E-2</v>
      </c>
      <c r="AH14" s="11">
        <v>7.4999999999999997E-2</v>
      </c>
      <c r="AI14" s="11">
        <f>AG14</f>
        <v>3.5000000000000003E-2</v>
      </c>
      <c r="AJ14" s="11">
        <f>AF14</f>
        <v>2.7500000000000004E-2</v>
      </c>
      <c r="AK14" s="8">
        <f>'Lista de precios'!$C$76*AB14</f>
        <v>0.67375000000000007</v>
      </c>
      <c r="AL14" s="9" t="s">
        <v>47</v>
      </c>
      <c r="AM14" s="9"/>
      <c r="AN14" s="10">
        <f>AO14*AO11+AP14*AP11+AQ14*AQ11+AR14*AR11+AS14*AS11+AT14*AT11+AU14*AU11+AV14*AV11</f>
        <v>19.004999999999999</v>
      </c>
      <c r="AO14" s="11">
        <f t="shared" si="7"/>
        <v>4.0500000000000001E-2</v>
      </c>
      <c r="AP14" s="11">
        <f t="shared" si="8"/>
        <v>4.4999999999999998E-2</v>
      </c>
      <c r="AQ14" s="11">
        <v>0.05</v>
      </c>
      <c r="AR14" s="11">
        <f t="shared" si="9"/>
        <v>6.0000000000000005E-2</v>
      </c>
      <c r="AS14" s="11">
        <f t="shared" si="10"/>
        <v>7.2000000000000008E-2</v>
      </c>
      <c r="AT14" s="11">
        <v>0.1</v>
      </c>
      <c r="AU14" s="11">
        <f>AS14</f>
        <v>7.2000000000000008E-2</v>
      </c>
      <c r="AV14" s="11">
        <f>AR14</f>
        <v>6.0000000000000005E-2</v>
      </c>
      <c r="AW14" s="4"/>
      <c r="AX14" s="9" t="s">
        <v>52</v>
      </c>
      <c r="AY14" s="9"/>
      <c r="AZ14" s="10">
        <f>BA14*BA12+BB14*BB12+BC14*BC12+BD14*BD12+BE14*BE12+BF14*BF12+BG14*BG12+BH14*BH12</f>
        <v>1.4999999999999999E-2</v>
      </c>
      <c r="BA14" s="11">
        <f t="shared" si="11"/>
        <v>1.2149999999999999E-2</v>
      </c>
      <c r="BB14" s="11">
        <f t="shared" si="11"/>
        <v>1.35E-2</v>
      </c>
      <c r="BC14" s="11">
        <v>1.4999999999999999E-2</v>
      </c>
      <c r="BD14" s="11">
        <v>1.4999999999999999E-2</v>
      </c>
      <c r="BE14" s="11">
        <v>1.4999999999999999E-2</v>
      </c>
      <c r="BF14" s="11">
        <v>0.02</v>
      </c>
      <c r="BG14" s="11">
        <v>1.4999999999999999E-2</v>
      </c>
      <c r="BH14" s="11">
        <v>1.4999999999999999E-2</v>
      </c>
      <c r="BI14" s="120">
        <f>'Lista de precios'!$C$38*AZ14</f>
        <v>5.6249999999999994E-2</v>
      </c>
      <c r="BJ14" s="9" t="s">
        <v>50</v>
      </c>
      <c r="BK14" s="9"/>
      <c r="BL14" s="10">
        <f>BM14*BM13+BN14*BN13+BO14*BO13+BP14*BP13+BQ14*BQ13+BR14*BR13+BS14*BS13+BT14*BT13</f>
        <v>11.147200000000002</v>
      </c>
      <c r="BM14" s="11">
        <f t="shared" ref="BM14:BN18" si="13">BN14-(BN14*10%)</f>
        <v>5.2650000000000002E-2</v>
      </c>
      <c r="BN14" s="11">
        <f t="shared" si="13"/>
        <v>5.8500000000000003E-2</v>
      </c>
      <c r="BO14" s="11">
        <v>6.5000000000000002E-2</v>
      </c>
      <c r="BP14" s="11">
        <f>BO14+(BO14*10%)</f>
        <v>7.1500000000000008E-2</v>
      </c>
      <c r="BQ14" s="11">
        <f>BP14+(BR14*10%)</f>
        <v>8.1500000000000017E-2</v>
      </c>
      <c r="BR14" s="11">
        <v>0.1</v>
      </c>
      <c r="BS14" s="11">
        <f>BQ14</f>
        <v>8.1500000000000017E-2</v>
      </c>
      <c r="BT14" s="11">
        <f>BP14</f>
        <v>7.1500000000000008E-2</v>
      </c>
      <c r="BU14" s="11"/>
      <c r="BV14" s="9" t="s">
        <v>47</v>
      </c>
      <c r="BW14" s="9"/>
      <c r="BX14" s="10">
        <f>BY14*BY13+BZ14*BZ13+CA14*CA13+CB14*CB13+CC14*CC13+CD14*CD13+CE14*CE13+CF14*CF13</f>
        <v>7.7980000000000009</v>
      </c>
      <c r="BY14" s="11">
        <f t="shared" ref="BY14:BZ17" si="14">BZ14-(BZ14*10%)</f>
        <v>0.12150000000000001</v>
      </c>
      <c r="BZ14" s="11">
        <f t="shared" si="14"/>
        <v>0.13500000000000001</v>
      </c>
      <c r="CA14" s="11">
        <v>0.15</v>
      </c>
      <c r="CB14" s="11">
        <f>CA14+(CA14*20%)</f>
        <v>0.18</v>
      </c>
      <c r="CC14" s="11">
        <f>CB14+(CB14*10%)</f>
        <v>0.19799999999999998</v>
      </c>
      <c r="CD14" s="11">
        <v>0.2</v>
      </c>
      <c r="CE14" s="11">
        <f>CC14</f>
        <v>0.19799999999999998</v>
      </c>
      <c r="CF14" s="11">
        <f>CB14</f>
        <v>0.18</v>
      </c>
      <c r="CG14" s="4"/>
    </row>
    <row r="15" spans="1:85" ht="18" customHeight="1" x14ac:dyDescent="0.25">
      <c r="B15" s="9" t="s">
        <v>32</v>
      </c>
      <c r="C15" s="9"/>
      <c r="D15" s="10">
        <f>E15*E13+F15*F13+G15*G13+H15*H13+I15*I13+J15*J13+K15*K13+L15*L13</f>
        <v>0.01</v>
      </c>
      <c r="E15" s="11">
        <f t="shared" si="12"/>
        <v>8.1000000000000013E-3</v>
      </c>
      <c r="F15" s="11">
        <f t="shared" si="12"/>
        <v>9.0000000000000011E-3</v>
      </c>
      <c r="G15" s="11">
        <v>0.01</v>
      </c>
      <c r="H15" s="11">
        <f>G15+(G15*20%)</f>
        <v>1.2E-2</v>
      </c>
      <c r="I15" s="11">
        <f>H15+(H15*10%)</f>
        <v>1.32E-2</v>
      </c>
      <c r="J15" s="11">
        <v>0.02</v>
      </c>
      <c r="K15" s="11">
        <f>I15</f>
        <v>1.32E-2</v>
      </c>
      <c r="L15" s="11">
        <f>H15</f>
        <v>1.2E-2</v>
      </c>
      <c r="M15" s="8">
        <f>'Lista de precios'!$C$76*D15</f>
        <v>0.245</v>
      </c>
      <c r="N15" s="6" t="s">
        <v>24</v>
      </c>
      <c r="O15" s="9"/>
      <c r="P15" s="7">
        <f>SUM(Q15:X15)</f>
        <v>1</v>
      </c>
      <c r="Q15" s="7"/>
      <c r="R15" s="7"/>
      <c r="S15" s="7"/>
      <c r="T15" s="7">
        <v>1</v>
      </c>
      <c r="U15" s="7"/>
      <c r="V15" s="7"/>
      <c r="W15" s="7"/>
      <c r="X15" s="7"/>
      <c r="Y15" s="8">
        <f>SUM(Y16:Y22)</f>
        <v>11.40578</v>
      </c>
      <c r="Z15" s="9" t="s">
        <v>57</v>
      </c>
      <c r="AA15" s="9"/>
      <c r="AB15" s="10">
        <f>AC15*AC11+AD15*AD11+AE15*AE11+AF15*AF11+AG15*AG11+AH15*AH11+AI15*AI11+AJ15*AJ11</f>
        <v>2.1999999999999999E-2</v>
      </c>
      <c r="AC15" s="11">
        <f t="shared" si="6"/>
        <v>1.6200000000000003E-2</v>
      </c>
      <c r="AD15" s="11">
        <f t="shared" si="6"/>
        <v>1.8000000000000002E-2</v>
      </c>
      <c r="AE15" s="11">
        <v>0.02</v>
      </c>
      <c r="AF15" s="11">
        <f>AE15+(AE15*10%)</f>
        <v>2.1999999999999999E-2</v>
      </c>
      <c r="AG15" s="11">
        <f>AF15+(AH15*10%)</f>
        <v>2.5999999999999999E-2</v>
      </c>
      <c r="AH15" s="11">
        <f>AE15+(AE15*100%)</f>
        <v>0.04</v>
      </c>
      <c r="AI15" s="11">
        <f>AG15</f>
        <v>2.5999999999999999E-2</v>
      </c>
      <c r="AJ15" s="11">
        <f>AF15</f>
        <v>2.1999999999999999E-2</v>
      </c>
      <c r="AK15" s="120">
        <f>'Lista de precios'!$C$194*AB15</f>
        <v>0.62331499999999995</v>
      </c>
      <c r="AL15" s="9" t="s">
        <v>32</v>
      </c>
      <c r="AM15" s="9"/>
      <c r="AN15" s="10"/>
      <c r="AO15" s="11"/>
      <c r="AP15" s="11"/>
      <c r="AQ15" s="11"/>
      <c r="AR15" s="11"/>
      <c r="AS15" s="11"/>
      <c r="AT15" s="11"/>
      <c r="AU15" s="11"/>
      <c r="AV15" s="11"/>
      <c r="AW15" s="4"/>
      <c r="AX15" s="9" t="s">
        <v>55</v>
      </c>
      <c r="AY15" s="9"/>
      <c r="AZ15" s="10">
        <f>BA15*BA12+BB15*BB12+BC15*BC12+BD15*BD12+BE15*BE12+BF15*BF12+BG15*BG12+BH15*BH12+BC12</f>
        <v>0.1188</v>
      </c>
      <c r="BA15" s="11">
        <f t="shared" si="11"/>
        <v>7.2900000000000006E-2</v>
      </c>
      <c r="BB15" s="11">
        <f t="shared" si="11"/>
        <v>8.1000000000000003E-2</v>
      </c>
      <c r="BC15" s="11">
        <v>0.09</v>
      </c>
      <c r="BD15" s="11">
        <f>BC15+(BC15*20%)</f>
        <v>0.108</v>
      </c>
      <c r="BE15" s="11">
        <f>BD15+(BD15*10%)</f>
        <v>0.1188</v>
      </c>
      <c r="BF15" s="11">
        <v>0.22</v>
      </c>
      <c r="BG15" s="4">
        <f>BE15</f>
        <v>0.1188</v>
      </c>
      <c r="BH15" s="11">
        <f>BD15</f>
        <v>0.108</v>
      </c>
      <c r="BI15" s="120">
        <f>'Lista de precios'!$C$98*AZ15</f>
        <v>6.5339999999999998</v>
      </c>
      <c r="BJ15" s="9" t="s">
        <v>31</v>
      </c>
      <c r="BK15" s="9"/>
      <c r="BL15" s="10">
        <f>BM15*BM13+BN15*BN13+BO15*BO13+BP15*BP13+BQ15*BQ13+BR15*BR13+BS15*BS13+BT15*BT13</f>
        <v>5.6795000000000009</v>
      </c>
      <c r="BM15" s="11">
        <f t="shared" si="13"/>
        <v>2.0250000000000001E-2</v>
      </c>
      <c r="BN15" s="11">
        <f t="shared" si="13"/>
        <v>2.2499999999999999E-2</v>
      </c>
      <c r="BO15" s="11">
        <v>2.5000000000000001E-2</v>
      </c>
      <c r="BP15" s="11">
        <f>BO15+(BO15*10%)</f>
        <v>2.7500000000000004E-2</v>
      </c>
      <c r="BQ15" s="11">
        <f>BP15+(BR15*10%)</f>
        <v>3.5000000000000003E-2</v>
      </c>
      <c r="BR15" s="11">
        <v>7.4999999999999997E-2</v>
      </c>
      <c r="BS15" s="11">
        <f>BQ15</f>
        <v>3.5000000000000003E-2</v>
      </c>
      <c r="BT15" s="11">
        <f>BP15</f>
        <v>2.7500000000000004E-2</v>
      </c>
      <c r="BU15" s="11"/>
      <c r="BV15" s="9" t="s">
        <v>58</v>
      </c>
      <c r="BW15" s="9"/>
      <c r="BX15" s="10">
        <f>BY15*BY13+BZ15*BZ13+CA15*CA13+CB15*CB13+CC15*CC13+CD15*CD13+CE15*CE13+CF15*CF13</f>
        <v>5.766</v>
      </c>
      <c r="BY15" s="11">
        <f t="shared" si="14"/>
        <v>4.0500000000000001E-2</v>
      </c>
      <c r="BZ15" s="11">
        <f t="shared" si="14"/>
        <v>4.4999999999999998E-2</v>
      </c>
      <c r="CA15" s="11">
        <v>0.05</v>
      </c>
      <c r="CB15" s="11">
        <f>CA15+(CA15*20%)</f>
        <v>6.0000000000000005E-2</v>
      </c>
      <c r="CC15" s="11">
        <f>CB15+(CB15*10%)</f>
        <v>6.6000000000000003E-2</v>
      </c>
      <c r="CD15" s="11">
        <v>0.15</v>
      </c>
      <c r="CE15" s="11">
        <f>CC15</f>
        <v>6.6000000000000003E-2</v>
      </c>
      <c r="CF15" s="11">
        <f>CB15</f>
        <v>6.0000000000000005E-2</v>
      </c>
      <c r="CG15" s="4"/>
    </row>
    <row r="16" spans="1:85" ht="18" customHeight="1" x14ac:dyDescent="0.25">
      <c r="B16" s="9" t="s">
        <v>43</v>
      </c>
      <c r="C16" s="9"/>
      <c r="D16" s="10">
        <f>E16*E13+F16*F13+G16*G13+H16*H13+I16*I13+J16*J13+K16*K13+L16*L13</f>
        <v>0.01</v>
      </c>
      <c r="E16" s="11">
        <f t="shared" si="12"/>
        <v>8.1000000000000013E-3</v>
      </c>
      <c r="F16" s="11">
        <f t="shared" si="12"/>
        <v>9.0000000000000011E-3</v>
      </c>
      <c r="G16" s="11">
        <v>0.01</v>
      </c>
      <c r="H16" s="11">
        <f>G16+(G16*20%)</f>
        <v>1.2E-2</v>
      </c>
      <c r="I16" s="11">
        <f>H16+(H16*10%)</f>
        <v>1.32E-2</v>
      </c>
      <c r="J16" s="11">
        <v>0.02</v>
      </c>
      <c r="K16" s="11">
        <f>I16</f>
        <v>1.32E-2</v>
      </c>
      <c r="L16" s="11">
        <f>H16</f>
        <v>1.2E-2</v>
      </c>
      <c r="M16" s="8">
        <f>'Lista de precios'!$C$106*D16</f>
        <v>0.24</v>
      </c>
      <c r="N16" s="9" t="s">
        <v>42</v>
      </c>
      <c r="O16" s="9"/>
      <c r="P16" s="10">
        <f>Q16*Q15+R16*R15+S16*S15+T16*T15+U16*U15+V16*V15+W16*W15+X16*X15</f>
        <v>0.16800000000000001</v>
      </c>
      <c r="Q16" s="11">
        <f t="shared" ref="Q16:R18" si="15">R16-(R16*10%)</f>
        <v>0.1134</v>
      </c>
      <c r="R16" s="11">
        <f t="shared" si="15"/>
        <v>0.126</v>
      </c>
      <c r="S16" s="11">
        <v>0.14000000000000001</v>
      </c>
      <c r="T16" s="11">
        <f>S16+(S16*20%)</f>
        <v>0.16800000000000001</v>
      </c>
      <c r="U16" s="11">
        <f>T16+(T16*10%)</f>
        <v>0.18480000000000002</v>
      </c>
      <c r="V16" s="11">
        <v>0.28000000000000003</v>
      </c>
      <c r="W16" s="11">
        <f>U16</f>
        <v>0.18480000000000002</v>
      </c>
      <c r="X16" s="11">
        <f>T16</f>
        <v>0.16800000000000001</v>
      </c>
      <c r="Y16" s="8"/>
      <c r="Z16" s="9" t="s">
        <v>38</v>
      </c>
      <c r="AA16" s="9"/>
      <c r="AB16" s="10">
        <f>AC16*AC11+AD16*AD11+AE16*AE11+AF16*AF11+AG16*AG11+AH16*AH11+AI16*AI11+AJ16*AJ11</f>
        <v>2.1999999999999999E-2</v>
      </c>
      <c r="AC16" s="11">
        <f t="shared" si="6"/>
        <v>1.6200000000000003E-2</v>
      </c>
      <c r="AD16" s="11">
        <f t="shared" si="6"/>
        <v>1.8000000000000002E-2</v>
      </c>
      <c r="AE16" s="11">
        <v>0.02</v>
      </c>
      <c r="AF16" s="11">
        <f>AE16+(AE16*10%)</f>
        <v>2.1999999999999999E-2</v>
      </c>
      <c r="AG16" s="11">
        <f>AF16+(AH16*10%)</f>
        <v>2.5999999999999999E-2</v>
      </c>
      <c r="AH16" s="11">
        <f>AE16+(AE16*100%)</f>
        <v>0.04</v>
      </c>
      <c r="AI16" s="11">
        <f>AG16</f>
        <v>2.5999999999999999E-2</v>
      </c>
      <c r="AJ16" s="11">
        <f>AF16</f>
        <v>2.1999999999999999E-2</v>
      </c>
      <c r="AK16" s="8">
        <f>'Lista de precios'!$C$187*AB16</f>
        <v>1.0963699999999998</v>
      </c>
      <c r="AL16" s="9" t="s">
        <v>31</v>
      </c>
      <c r="AM16" s="9"/>
      <c r="AN16" s="10"/>
      <c r="AO16" s="11"/>
      <c r="AP16" s="11"/>
      <c r="AQ16" s="11"/>
      <c r="AR16" s="11"/>
      <c r="AS16" s="11"/>
      <c r="AT16" s="11"/>
      <c r="AU16" s="11"/>
      <c r="AV16" s="11"/>
      <c r="AW16" s="4"/>
      <c r="AX16" s="9" t="s">
        <v>33</v>
      </c>
      <c r="AY16" s="9"/>
      <c r="AZ16" s="10">
        <f>BA16*BA12+BB16*BB12+BC16*BC12+BD16*BD12+BE16*BE12+BF16*BF12+BG16*BG12+BH16*BH12</f>
        <v>5.0000000000000001E-3</v>
      </c>
      <c r="BA16" s="11">
        <v>5.0000000000000001E-3</v>
      </c>
      <c r="BB16" s="11">
        <v>5.0000000000000001E-3</v>
      </c>
      <c r="BC16" s="11">
        <v>5.0000000000000001E-3</v>
      </c>
      <c r="BD16" s="11">
        <v>5.0000000000000001E-3</v>
      </c>
      <c r="BE16" s="11">
        <v>5.0000000000000001E-3</v>
      </c>
      <c r="BF16" s="11">
        <v>5.0000000000000001E-3</v>
      </c>
      <c r="BG16" s="11">
        <v>5.0000000000000001E-3</v>
      </c>
      <c r="BH16" s="11">
        <v>5.0000000000000001E-3</v>
      </c>
      <c r="BI16" s="8">
        <f>'Lista de precios'!$C$197*AZ16</f>
        <v>0.27403</v>
      </c>
      <c r="BJ16" s="9" t="s">
        <v>32</v>
      </c>
      <c r="BK16" s="9"/>
      <c r="BL16" s="10">
        <f>BM16*BM13+BN16*BN13+BO16*BO13+BP16*BP13+BQ16*BQ13+BR16*BR13+BS16*BS13+BT16*BT13</f>
        <v>5.6795000000000009</v>
      </c>
      <c r="BM16" s="11">
        <f t="shared" si="13"/>
        <v>2.0250000000000001E-2</v>
      </c>
      <c r="BN16" s="11">
        <f t="shared" si="13"/>
        <v>2.2499999999999999E-2</v>
      </c>
      <c r="BO16" s="11">
        <v>2.5000000000000001E-2</v>
      </c>
      <c r="BP16" s="11">
        <f>BO16+(BO16*10%)</f>
        <v>2.7500000000000004E-2</v>
      </c>
      <c r="BQ16" s="11">
        <f>BP16+(BR16*10%)</f>
        <v>3.5000000000000003E-2</v>
      </c>
      <c r="BR16" s="11">
        <v>7.4999999999999997E-2</v>
      </c>
      <c r="BS16" s="11">
        <f>BQ16</f>
        <v>3.5000000000000003E-2</v>
      </c>
      <c r="BT16" s="11">
        <f>BP16</f>
        <v>2.7500000000000004E-2</v>
      </c>
      <c r="BU16" s="4"/>
      <c r="BV16" s="9" t="s">
        <v>51</v>
      </c>
      <c r="BW16" s="9"/>
      <c r="BX16" s="10">
        <f>BY16*BY13+BZ16*BZ13+CA16*CA13+CB16*CB13+CC16*CC13+CD16*CD13+CE16*CE13+CF16*CF13</f>
        <v>1.3399999999999999</v>
      </c>
      <c r="BY16" s="11">
        <f t="shared" si="14"/>
        <v>1.2149999999999999E-2</v>
      </c>
      <c r="BZ16" s="11">
        <f t="shared" si="14"/>
        <v>1.35E-2</v>
      </c>
      <c r="CA16" s="11">
        <v>1.4999999999999999E-2</v>
      </c>
      <c r="CB16" s="11">
        <f>CA16+(CA16*20%)</f>
        <v>1.7999999999999999E-2</v>
      </c>
      <c r="CC16" s="11">
        <v>0.2</v>
      </c>
      <c r="CD16" s="11">
        <v>0.03</v>
      </c>
      <c r="CE16" s="11">
        <f>CC16</f>
        <v>0.2</v>
      </c>
      <c r="CF16" s="11">
        <f>CB16</f>
        <v>1.7999999999999999E-2</v>
      </c>
      <c r="CG16" s="4"/>
    </row>
    <row r="17" spans="1:85" ht="18" customHeight="1" x14ac:dyDescent="0.25">
      <c r="B17" s="9" t="s">
        <v>31</v>
      </c>
      <c r="C17" s="9"/>
      <c r="D17" s="10">
        <f>E17*E13+F17*F13+G17*G13+H17*H13+I17*I13+J17*J13+K17*K13+L17*L13</f>
        <v>0.01</v>
      </c>
      <c r="E17" s="11">
        <f t="shared" si="12"/>
        <v>8.1000000000000013E-3</v>
      </c>
      <c r="F17" s="11">
        <f t="shared" si="12"/>
        <v>9.0000000000000011E-3</v>
      </c>
      <c r="G17" s="11">
        <v>0.01</v>
      </c>
      <c r="H17" s="11">
        <f>G17+(G17*20%)</f>
        <v>1.2E-2</v>
      </c>
      <c r="I17" s="11">
        <f>H17+(H17*10%)</f>
        <v>1.32E-2</v>
      </c>
      <c r="J17" s="11">
        <v>0.02</v>
      </c>
      <c r="K17" s="11">
        <f>I17</f>
        <v>1.32E-2</v>
      </c>
      <c r="L17" s="11">
        <f>H17</f>
        <v>1.2E-2</v>
      </c>
      <c r="M17" s="8">
        <f>'Lista de precios'!$C$87*D17</f>
        <v>0.8</v>
      </c>
      <c r="N17" s="9" t="s">
        <v>32</v>
      </c>
      <c r="O17" s="9"/>
      <c r="P17" s="10">
        <f>Q17*Q15+R17*R15+S17*S15+T17*T15+U17*U15+V17*V15+W17*W15+X17*X15</f>
        <v>1.7999999999999999E-2</v>
      </c>
      <c r="Q17" s="11">
        <f t="shared" si="15"/>
        <v>1.2149999999999999E-2</v>
      </c>
      <c r="R17" s="11">
        <f t="shared" si="15"/>
        <v>1.35E-2</v>
      </c>
      <c r="S17" s="11">
        <v>1.4999999999999999E-2</v>
      </c>
      <c r="T17" s="11">
        <f>S17+(S17*20%)</f>
        <v>1.7999999999999999E-2</v>
      </c>
      <c r="U17" s="11">
        <f>T17+(T17*10%)</f>
        <v>1.9799999999999998E-2</v>
      </c>
      <c r="V17" s="11">
        <v>0.03</v>
      </c>
      <c r="W17" s="11">
        <f>U17</f>
        <v>1.9799999999999998E-2</v>
      </c>
      <c r="X17" s="11">
        <f>T17</f>
        <v>1.7999999999999999E-2</v>
      </c>
      <c r="Y17" s="8">
        <f>'Lista de precios'!$C$76*P17</f>
        <v>0.44099999999999995</v>
      </c>
      <c r="Z17" s="9" t="s">
        <v>33</v>
      </c>
      <c r="AA17" s="9"/>
      <c r="AB17" s="10">
        <f>AC17*AC11+AD17*AD11+AE17*AE11+AF17*AF11+AG17*AG11+AH17*AH11+AI17*AI11+AJ17*AJ11</f>
        <v>5.0000000000000001E-3</v>
      </c>
      <c r="AC17" s="11">
        <v>5.0000000000000001E-3</v>
      </c>
      <c r="AD17" s="11">
        <v>5.0000000000000001E-3</v>
      </c>
      <c r="AE17" s="11">
        <v>5.0000000000000001E-3</v>
      </c>
      <c r="AF17" s="11">
        <v>5.0000000000000001E-3</v>
      </c>
      <c r="AG17" s="11">
        <v>5.0000000000000001E-3</v>
      </c>
      <c r="AH17" s="11">
        <v>5.0000000000000001E-3</v>
      </c>
      <c r="AI17" s="11">
        <v>5.0000000000000001E-3</v>
      </c>
      <c r="AJ17" s="11">
        <v>5.0000000000000001E-3</v>
      </c>
      <c r="AK17" s="8">
        <f>'Lista de precios'!$C$197*AB17</f>
        <v>0.27403</v>
      </c>
      <c r="AL17" s="9" t="s">
        <v>52</v>
      </c>
      <c r="AM17" s="9">
        <f>12*30</f>
        <v>360</v>
      </c>
      <c r="AN17" s="10"/>
      <c r="AO17" s="11"/>
      <c r="AP17" s="11"/>
      <c r="AQ17" s="11"/>
      <c r="AR17" s="11"/>
      <c r="AS17" s="11"/>
      <c r="AT17" s="11"/>
      <c r="AU17" s="11"/>
      <c r="AV17" s="11"/>
      <c r="AW17" s="4"/>
      <c r="AX17" s="9" t="s">
        <v>35</v>
      </c>
      <c r="AY17" s="9"/>
      <c r="AZ17" s="4">
        <f>AZ12</f>
        <v>1</v>
      </c>
      <c r="BA17" s="4" t="s">
        <v>36</v>
      </c>
      <c r="BB17" s="4" t="s">
        <v>36</v>
      </c>
      <c r="BC17" s="4" t="s">
        <v>36</v>
      </c>
      <c r="BD17" s="4" t="s">
        <v>36</v>
      </c>
      <c r="BE17" s="4" t="s">
        <v>36</v>
      </c>
      <c r="BF17" s="4" t="s">
        <v>36</v>
      </c>
      <c r="BG17" s="4" t="s">
        <v>36</v>
      </c>
      <c r="BH17" s="4" t="s">
        <v>36</v>
      </c>
      <c r="BI17" s="8">
        <f>10*AZ17</f>
        <v>10</v>
      </c>
      <c r="BJ17" s="9" t="s">
        <v>57</v>
      </c>
      <c r="BK17" s="9"/>
      <c r="BL17" s="10">
        <f>BM17*BM13+BN17*BN13+BO17*BO13+BP17*BP13+BQ17*BQ13+BR17*BR13+BS17*BS13+BT17*BT13</f>
        <v>3.7816000000000001</v>
      </c>
      <c r="BM17" s="11">
        <f t="shared" si="13"/>
        <v>1.6200000000000003E-2</v>
      </c>
      <c r="BN17" s="11">
        <f t="shared" si="13"/>
        <v>1.8000000000000002E-2</v>
      </c>
      <c r="BO17" s="11">
        <v>0.02</v>
      </c>
      <c r="BP17" s="11">
        <f>BO17+(BO17*10%)</f>
        <v>2.1999999999999999E-2</v>
      </c>
      <c r="BQ17" s="11">
        <f>BP17+(BR17*10%)</f>
        <v>2.5999999999999999E-2</v>
      </c>
      <c r="BR17" s="11">
        <f>BO17+(BO17*100%)</f>
        <v>0.04</v>
      </c>
      <c r="BS17" s="11">
        <f>BQ17</f>
        <v>2.5999999999999999E-2</v>
      </c>
      <c r="BT17" s="11">
        <f>BP17</f>
        <v>2.1999999999999999E-2</v>
      </c>
      <c r="BU17" s="4"/>
      <c r="BV17" s="9" t="s">
        <v>54</v>
      </c>
      <c r="BW17" s="9"/>
      <c r="BX17" s="10">
        <f>BY17*BY13+BZ17*BZ13+CA17*CA13+CB17*CB13+CC17*CC13+CD17*CD13+CE17*CE13+CF17*CF13</f>
        <v>0.19528000000000001</v>
      </c>
      <c r="BY17" s="11">
        <f t="shared" si="14"/>
        <v>3.2399999999999998E-3</v>
      </c>
      <c r="BZ17" s="11">
        <f t="shared" si="14"/>
        <v>3.5999999999999999E-3</v>
      </c>
      <c r="CA17" s="11">
        <v>4.0000000000000001E-3</v>
      </c>
      <c r="CB17" s="11">
        <f>CA17+(CA17*20%)</f>
        <v>4.8000000000000004E-3</v>
      </c>
      <c r="CC17" s="11">
        <f>CB17+(CB17*10%)</f>
        <v>5.2800000000000008E-3</v>
      </c>
      <c r="CD17" s="11">
        <v>5.0000000000000001E-3</v>
      </c>
      <c r="CE17" s="11">
        <f>CC17</f>
        <v>5.2800000000000008E-3</v>
      </c>
      <c r="CF17" s="11">
        <f>CB17</f>
        <v>4.8000000000000004E-3</v>
      </c>
      <c r="CG17" s="4"/>
    </row>
    <row r="18" spans="1:85" ht="18" customHeight="1" x14ac:dyDescent="0.25">
      <c r="B18" s="9" t="s">
        <v>45</v>
      </c>
      <c r="C18" s="9"/>
      <c r="D18" s="10">
        <f>E18*E13+F18*F13+G18*G13+H18*H13+I18*I13+J18*J13+K18*K13+L18*L13</f>
        <v>0.03</v>
      </c>
      <c r="E18" s="11">
        <f t="shared" si="12"/>
        <v>2.4299999999999999E-2</v>
      </c>
      <c r="F18" s="11">
        <f t="shared" si="12"/>
        <v>2.7E-2</v>
      </c>
      <c r="G18" s="11">
        <v>0.03</v>
      </c>
      <c r="H18" s="11">
        <f>G18+(G18*20%)</f>
        <v>3.5999999999999997E-2</v>
      </c>
      <c r="I18" s="11">
        <f>H18+(H18*10%)</f>
        <v>3.9599999999999996E-2</v>
      </c>
      <c r="J18" s="11">
        <v>5.0000000000000001E-3</v>
      </c>
      <c r="K18" s="11">
        <f>I18</f>
        <v>3.9599999999999996E-2</v>
      </c>
      <c r="L18" s="11">
        <f>H18</f>
        <v>3.5999999999999997E-2</v>
      </c>
      <c r="M18" s="8">
        <f>'Lista de precios'!$C$161*D18</f>
        <v>1.4203999999999999</v>
      </c>
      <c r="N18" s="9" t="s">
        <v>31</v>
      </c>
      <c r="O18" s="9"/>
      <c r="P18" s="10">
        <f>Q18*Q15+R18*R15+S18*S15+T18*T15+U18*U15+V18*V15+W18*W15+X18*X15</f>
        <v>8.4000000000000012E-3</v>
      </c>
      <c r="Q18" s="11">
        <f t="shared" si="15"/>
        <v>5.6699999999999997E-3</v>
      </c>
      <c r="R18" s="11">
        <f t="shared" si="15"/>
        <v>6.3E-3</v>
      </c>
      <c r="S18" s="11">
        <v>7.0000000000000001E-3</v>
      </c>
      <c r="T18" s="11">
        <f>S18+(S18*20%)</f>
        <v>8.4000000000000012E-3</v>
      </c>
      <c r="U18" s="11">
        <f>T18+(T18*10%)</f>
        <v>9.2400000000000017E-3</v>
      </c>
      <c r="V18" s="11">
        <v>1.4999999999999999E-2</v>
      </c>
      <c r="W18" s="11">
        <f>U18</f>
        <v>9.2400000000000017E-3</v>
      </c>
      <c r="X18" s="11">
        <f>T18</f>
        <v>8.4000000000000012E-3</v>
      </c>
      <c r="Y18" s="8">
        <f>'Lista de precios'!$C$87*P18</f>
        <v>0.67200000000000015</v>
      </c>
      <c r="Z18" s="9" t="s">
        <v>35</v>
      </c>
      <c r="AA18" s="9"/>
      <c r="AB18" s="15"/>
      <c r="AC18" s="11" t="s">
        <v>36</v>
      </c>
      <c r="AD18" s="11" t="s">
        <v>36</v>
      </c>
      <c r="AE18" s="11" t="s">
        <v>36</v>
      </c>
      <c r="AF18" s="11" t="s">
        <v>36</v>
      </c>
      <c r="AG18" s="11" t="s">
        <v>36</v>
      </c>
      <c r="AH18" s="11" t="s">
        <v>36</v>
      </c>
      <c r="AI18" s="11" t="s">
        <v>36</v>
      </c>
      <c r="AJ18" s="11" t="s">
        <v>36</v>
      </c>
      <c r="AK18" s="8">
        <f>10*AB11</f>
        <v>10</v>
      </c>
      <c r="AL18" s="9" t="s">
        <v>33</v>
      </c>
      <c r="AM18" s="9"/>
      <c r="AN18" s="10">
        <f>AO18*AO11+AP18*AP11+AQ18*AQ11+AR18*AR11+AS18*AS11+AT18*AT11+AU18*AU11+AV18*AV11</f>
        <v>1.7100000000000002</v>
      </c>
      <c r="AO18" s="11">
        <v>5.0000000000000001E-3</v>
      </c>
      <c r="AP18" s="11">
        <v>5.0000000000000001E-3</v>
      </c>
      <c r="AQ18" s="11">
        <v>5.0000000000000001E-3</v>
      </c>
      <c r="AR18" s="11">
        <v>5.0000000000000001E-3</v>
      </c>
      <c r="AS18" s="11">
        <v>5.0000000000000001E-3</v>
      </c>
      <c r="AT18" s="11">
        <v>5.0000000000000001E-3</v>
      </c>
      <c r="AU18" s="11">
        <v>5.0000000000000001E-3</v>
      </c>
      <c r="AV18" s="11">
        <v>5.0000000000000001E-3</v>
      </c>
      <c r="AW18" s="4"/>
      <c r="BJ18" s="9" t="s">
        <v>38</v>
      </c>
      <c r="BK18" s="9"/>
      <c r="BL18" s="10">
        <f>BM18*BM13+BN18*BN13+BO18*BO13+BP18*BP13+BQ18*BQ13+BR18*BR13+BS18*BS13+BT18*BT13</f>
        <v>3.7816000000000001</v>
      </c>
      <c r="BM18" s="11">
        <f t="shared" si="13"/>
        <v>1.6200000000000003E-2</v>
      </c>
      <c r="BN18" s="11">
        <f t="shared" si="13"/>
        <v>1.8000000000000002E-2</v>
      </c>
      <c r="BO18" s="11">
        <v>0.02</v>
      </c>
      <c r="BP18" s="11">
        <f>BO18+(BO18*10%)</f>
        <v>2.1999999999999999E-2</v>
      </c>
      <c r="BQ18" s="11">
        <f>BP18+(BR18*10%)</f>
        <v>2.5999999999999999E-2</v>
      </c>
      <c r="BR18" s="11">
        <f>BO18+(BO18*100%)</f>
        <v>0.04</v>
      </c>
      <c r="BS18" s="11">
        <f>BQ18</f>
        <v>2.5999999999999999E-2</v>
      </c>
      <c r="BT18" s="11">
        <f>BP18</f>
        <v>2.1999999999999999E-2</v>
      </c>
      <c r="BU18" s="4"/>
      <c r="BV18" s="9" t="s">
        <v>33</v>
      </c>
      <c r="BW18" s="9"/>
      <c r="BX18" s="10">
        <f>BY18*BY13+BZ18*BZ13+CA18*CA13+CB18*CB13+CC18*CC13+CD18*CD13+CE18*CE13+CF18*CF13</f>
        <v>0.19500000000000001</v>
      </c>
      <c r="BY18" s="11">
        <v>5.0000000000000001E-3</v>
      </c>
      <c r="BZ18" s="11">
        <v>5.0000000000000001E-3</v>
      </c>
      <c r="CA18" s="11">
        <v>5.0000000000000001E-3</v>
      </c>
      <c r="CB18" s="11">
        <v>5.0000000000000001E-3</v>
      </c>
      <c r="CC18" s="11">
        <v>5.0000000000000001E-3</v>
      </c>
      <c r="CD18" s="11">
        <v>5.0000000000000001E-3</v>
      </c>
      <c r="CE18" s="11">
        <v>5.0000000000000001E-3</v>
      </c>
      <c r="CF18" s="11">
        <v>5.0000000000000001E-3</v>
      </c>
      <c r="CG18" s="4">
        <f>'Lista de precios'!$C$197</f>
        <v>54.805999999999997</v>
      </c>
    </row>
    <row r="19" spans="1:85" ht="18" customHeight="1" x14ac:dyDescent="0.25">
      <c r="B19" s="9" t="s">
        <v>33</v>
      </c>
      <c r="C19" s="9"/>
      <c r="D19" s="10">
        <f>E19*E13+F19*F13+G19*G13+H19*H13+I19*I13+J19*J13+K19*K13+L19*L13</f>
        <v>5.0000000000000001E-3</v>
      </c>
      <c r="E19" s="11">
        <v>5.0000000000000001E-3</v>
      </c>
      <c r="F19" s="11">
        <v>5.0000000000000001E-3</v>
      </c>
      <c r="G19" s="11">
        <v>5.0000000000000001E-3</v>
      </c>
      <c r="H19" s="11">
        <v>5.0000000000000001E-3</v>
      </c>
      <c r="I19" s="11">
        <v>5.0000000000000001E-3</v>
      </c>
      <c r="J19" s="11">
        <v>5.0000000000000001E-3</v>
      </c>
      <c r="K19" s="11">
        <v>5.0000000000000001E-3</v>
      </c>
      <c r="L19" s="11">
        <v>5.0000000000000001E-3</v>
      </c>
      <c r="M19" s="8">
        <f>'Lista de precios'!$C$197*D19</f>
        <v>0.27403</v>
      </c>
      <c r="N19" s="9" t="s">
        <v>52</v>
      </c>
      <c r="O19" s="9"/>
      <c r="P19" s="10">
        <f>Q19*Q15+R19*R15+S19*S15+T19*T15+U19*U15+V19*V15+W19*W15+X19*X15</f>
        <v>5.0000000000000001E-3</v>
      </c>
      <c r="Q19" s="11">
        <v>5.0000000000000001E-3</v>
      </c>
      <c r="R19" s="11">
        <v>5.0000000000000001E-3</v>
      </c>
      <c r="S19" s="11">
        <v>5.0000000000000001E-3</v>
      </c>
      <c r="T19" s="11">
        <v>5.0000000000000001E-3</v>
      </c>
      <c r="U19" s="11">
        <v>5.0000000000000001E-3</v>
      </c>
      <c r="V19" s="11">
        <v>5.0000000000000001E-3</v>
      </c>
      <c r="W19" s="11">
        <f>U19</f>
        <v>5.0000000000000001E-3</v>
      </c>
      <c r="X19" s="11">
        <f>T19</f>
        <v>5.0000000000000001E-3</v>
      </c>
      <c r="Y19" s="120">
        <f>'Lista de precios'!$C$38*P19</f>
        <v>1.8749999999999999E-2</v>
      </c>
      <c r="AL19" s="9" t="s">
        <v>35</v>
      </c>
      <c r="AM19" s="9"/>
      <c r="AN19" s="4"/>
      <c r="AO19" s="4" t="s">
        <v>36</v>
      </c>
      <c r="AP19" s="4" t="s">
        <v>36</v>
      </c>
      <c r="AQ19" s="4" t="s">
        <v>36</v>
      </c>
      <c r="AR19" s="4" t="s">
        <v>36</v>
      </c>
      <c r="AS19" s="4" t="s">
        <v>36</v>
      </c>
      <c r="AT19" s="4" t="s">
        <v>36</v>
      </c>
      <c r="AU19" s="4" t="s">
        <v>36</v>
      </c>
      <c r="AV19" s="4" t="s">
        <v>36</v>
      </c>
      <c r="AW19" s="4"/>
      <c r="AX19" s="2">
        <f>(25/50)/10</f>
        <v>0.05</v>
      </c>
      <c r="BJ19" s="9" t="s">
        <v>33</v>
      </c>
      <c r="BK19" s="9"/>
      <c r="BL19" s="10">
        <f>BM19*BM13+BN19*BN13+BO19*BO13+BP19*BP13+BQ19*BQ13+BR19*BR13+BS19*BS13+BT19*BT13</f>
        <v>0.88500000000000012</v>
      </c>
      <c r="BM19" s="11">
        <v>5.0000000000000001E-3</v>
      </c>
      <c r="BN19" s="11">
        <v>5.0000000000000001E-3</v>
      </c>
      <c r="BO19" s="11">
        <v>5.0000000000000001E-3</v>
      </c>
      <c r="BP19" s="11">
        <v>5.0000000000000001E-3</v>
      </c>
      <c r="BQ19" s="11">
        <v>5.0000000000000001E-3</v>
      </c>
      <c r="BR19" s="11">
        <v>5.0000000000000001E-3</v>
      </c>
      <c r="BS19" s="11">
        <v>5.0000000000000001E-3</v>
      </c>
      <c r="BT19" s="11">
        <v>5.0000000000000001E-3</v>
      </c>
      <c r="BU19" s="4">
        <f>'Lista de precios'!$C$197</f>
        <v>54.805999999999997</v>
      </c>
      <c r="BV19" s="9" t="s">
        <v>35</v>
      </c>
      <c r="BW19" s="9"/>
      <c r="BX19" s="4"/>
      <c r="BY19" s="4" t="s">
        <v>36</v>
      </c>
      <c r="BZ19" s="4" t="s">
        <v>36</v>
      </c>
      <c r="CA19" s="4" t="s">
        <v>36</v>
      </c>
      <c r="CB19" s="4" t="s">
        <v>36</v>
      </c>
      <c r="CC19" s="4" t="s">
        <v>36</v>
      </c>
      <c r="CD19" s="4" t="s">
        <v>36</v>
      </c>
      <c r="CE19" s="4" t="s">
        <v>36</v>
      </c>
      <c r="CF19" s="4" t="s">
        <v>36</v>
      </c>
      <c r="CG19" s="4">
        <v>10</v>
      </c>
    </row>
    <row r="20" spans="1:85" ht="18" customHeight="1" x14ac:dyDescent="0.25">
      <c r="B20" s="9" t="s">
        <v>35</v>
      </c>
      <c r="C20" s="9"/>
      <c r="D20" s="15"/>
      <c r="E20" s="11" t="s">
        <v>36</v>
      </c>
      <c r="F20" s="11" t="s">
        <v>36</v>
      </c>
      <c r="G20" s="11" t="s">
        <v>36</v>
      </c>
      <c r="H20" s="11" t="s">
        <v>36</v>
      </c>
      <c r="I20" s="11" t="s">
        <v>36</v>
      </c>
      <c r="J20" s="11" t="s">
        <v>36</v>
      </c>
      <c r="K20" s="11" t="s">
        <v>36</v>
      </c>
      <c r="L20" s="11" t="s">
        <v>36</v>
      </c>
      <c r="M20" s="8">
        <f>10*D13</f>
        <v>10</v>
      </c>
      <c r="N20" s="9" t="s">
        <v>59</v>
      </c>
      <c r="O20" s="9"/>
      <c r="P20" s="10">
        <f>Q20*Q15+R20*R15+S20*S15+T20*T15+U20*U15+V20*V15+W20*W15+X20*X15</f>
        <v>0</v>
      </c>
      <c r="Q20" s="11"/>
      <c r="R20" s="11"/>
      <c r="S20" s="11"/>
      <c r="T20" s="11"/>
      <c r="U20" s="11"/>
      <c r="V20" s="11"/>
      <c r="W20" s="11"/>
      <c r="X20" s="11"/>
      <c r="Y20" s="8"/>
      <c r="BJ20" s="9" t="s">
        <v>35</v>
      </c>
      <c r="BK20" s="9"/>
      <c r="BL20" s="15"/>
      <c r="BM20" s="11" t="s">
        <v>36</v>
      </c>
      <c r="BN20" s="11" t="s">
        <v>36</v>
      </c>
      <c r="BO20" s="11" t="s">
        <v>36</v>
      </c>
      <c r="BP20" s="11" t="s">
        <v>36</v>
      </c>
      <c r="BQ20" s="11" t="s">
        <v>36</v>
      </c>
      <c r="BR20" s="11" t="s">
        <v>36</v>
      </c>
      <c r="BS20" s="11" t="s">
        <v>36</v>
      </c>
      <c r="BT20" s="11" t="s">
        <v>36</v>
      </c>
      <c r="BU20" s="4">
        <v>10</v>
      </c>
    </row>
    <row r="21" spans="1:85" ht="18" customHeight="1" x14ac:dyDescent="0.25">
      <c r="N21" s="9" t="s">
        <v>33</v>
      </c>
      <c r="P21" s="10">
        <f>Q21*Q15+R21*R15+S21*S15+T21*T15+U21*U15+V21*V15+W21*W15+X21*X15</f>
        <v>5.0000000000000001E-3</v>
      </c>
      <c r="Q21" s="11">
        <v>5.0000000000000001E-3</v>
      </c>
      <c r="R21" s="11">
        <v>5.0000000000000001E-3</v>
      </c>
      <c r="S21" s="11">
        <v>5.0000000000000001E-3</v>
      </c>
      <c r="T21" s="11">
        <v>5.0000000000000001E-3</v>
      </c>
      <c r="U21" s="11">
        <v>5.0000000000000001E-3</v>
      </c>
      <c r="V21" s="11">
        <v>5.0000000000000001E-3</v>
      </c>
      <c r="W21" s="11">
        <v>5.0000000000000001E-3</v>
      </c>
      <c r="X21" s="11">
        <v>5.0000000000000001E-3</v>
      </c>
      <c r="Y21" s="8">
        <f>'Lista de precios'!$C$197*P21</f>
        <v>0.27403</v>
      </c>
    </row>
    <row r="22" spans="1:85" ht="18" customHeight="1" x14ac:dyDescent="0.25">
      <c r="N22" s="9" t="s">
        <v>35</v>
      </c>
      <c r="P22" s="10"/>
      <c r="Q22" s="4" t="s">
        <v>36</v>
      </c>
      <c r="R22" s="4" t="s">
        <v>36</v>
      </c>
      <c r="S22" s="4" t="s">
        <v>36</v>
      </c>
      <c r="T22" s="4" t="s">
        <v>36</v>
      </c>
      <c r="U22" s="4" t="s">
        <v>36</v>
      </c>
      <c r="V22" s="4" t="s">
        <v>36</v>
      </c>
      <c r="W22" s="4" t="s">
        <v>36</v>
      </c>
      <c r="X22" s="4" t="s">
        <v>36</v>
      </c>
      <c r="Y22" s="8">
        <v>10</v>
      </c>
    </row>
    <row r="23" spans="1:85" ht="18" customHeight="1" x14ac:dyDescent="0.25">
      <c r="B23" s="205" t="s">
        <v>60</v>
      </c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 t="s">
        <v>60</v>
      </c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 t="s">
        <v>61</v>
      </c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 t="s">
        <v>60</v>
      </c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 t="s">
        <v>62</v>
      </c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 t="s">
        <v>60</v>
      </c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 t="s">
        <v>60</v>
      </c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</row>
    <row r="24" spans="1:85" ht="18" customHeight="1" x14ac:dyDescent="0.25">
      <c r="B24" s="4"/>
      <c r="C24" s="4"/>
      <c r="D24" s="5" t="s">
        <v>15</v>
      </c>
      <c r="E24" s="5" t="s">
        <v>16</v>
      </c>
      <c r="F24" s="5" t="s">
        <v>17</v>
      </c>
      <c r="G24" s="5" t="s">
        <v>18</v>
      </c>
      <c r="H24" s="5" t="s">
        <v>19</v>
      </c>
      <c r="I24" s="5" t="s">
        <v>20</v>
      </c>
      <c r="J24" s="5" t="s">
        <v>21</v>
      </c>
      <c r="K24" s="5" t="s">
        <v>22</v>
      </c>
      <c r="L24" s="5" t="s">
        <v>23</v>
      </c>
      <c r="M24" s="5"/>
      <c r="N24" s="4"/>
      <c r="O24" s="4"/>
      <c r="P24" s="5" t="s">
        <v>15</v>
      </c>
      <c r="Q24" s="5" t="s">
        <v>16</v>
      </c>
      <c r="R24" s="5" t="s">
        <v>17</v>
      </c>
      <c r="S24" s="5" t="s">
        <v>18</v>
      </c>
      <c r="T24" s="5" t="s">
        <v>19</v>
      </c>
      <c r="U24" s="5" t="s">
        <v>20</v>
      </c>
      <c r="V24" s="5" t="s">
        <v>21</v>
      </c>
      <c r="W24" s="5" t="s">
        <v>22</v>
      </c>
      <c r="X24" s="5" t="s">
        <v>23</v>
      </c>
      <c r="Y24" s="5"/>
      <c r="Z24" s="4"/>
      <c r="AA24" s="4"/>
      <c r="AB24" s="5" t="s">
        <v>15</v>
      </c>
      <c r="AC24" s="5" t="s">
        <v>16</v>
      </c>
      <c r="AD24" s="5" t="s">
        <v>17</v>
      </c>
      <c r="AE24" s="5" t="s">
        <v>18</v>
      </c>
      <c r="AF24" s="5" t="s">
        <v>19</v>
      </c>
      <c r="AG24" s="5" t="s">
        <v>20</v>
      </c>
      <c r="AH24" s="5" t="s">
        <v>21</v>
      </c>
      <c r="AI24" s="5" t="s">
        <v>22</v>
      </c>
      <c r="AJ24" s="5" t="s">
        <v>23</v>
      </c>
      <c r="AK24" s="5"/>
      <c r="AL24" s="4"/>
      <c r="AM24" s="4"/>
      <c r="AN24" s="5" t="s">
        <v>15</v>
      </c>
      <c r="AO24" s="5" t="s">
        <v>16</v>
      </c>
      <c r="AP24" s="5" t="s">
        <v>17</v>
      </c>
      <c r="AQ24" s="5" t="s">
        <v>18</v>
      </c>
      <c r="AR24" s="5" t="s">
        <v>19</v>
      </c>
      <c r="AS24" s="5" t="s">
        <v>20</v>
      </c>
      <c r="AT24" s="5" t="s">
        <v>21</v>
      </c>
      <c r="AU24" s="5" t="s">
        <v>22</v>
      </c>
      <c r="AV24" s="5" t="s">
        <v>23</v>
      </c>
      <c r="AW24" s="5"/>
      <c r="AX24" s="4"/>
      <c r="AY24" s="4"/>
      <c r="AZ24" s="5" t="s">
        <v>15</v>
      </c>
      <c r="BA24" s="5" t="s">
        <v>16</v>
      </c>
      <c r="BB24" s="5" t="s">
        <v>17</v>
      </c>
      <c r="BC24" s="5" t="s">
        <v>18</v>
      </c>
      <c r="BD24" s="5" t="s">
        <v>19</v>
      </c>
      <c r="BE24" s="5" t="s">
        <v>20</v>
      </c>
      <c r="BF24" s="5" t="s">
        <v>21</v>
      </c>
      <c r="BG24" s="5" t="s">
        <v>22</v>
      </c>
      <c r="BH24" s="5" t="s">
        <v>23</v>
      </c>
      <c r="BI24" s="5"/>
      <c r="BJ24" s="4"/>
      <c r="BK24" s="4"/>
      <c r="BL24" s="5" t="s">
        <v>15</v>
      </c>
      <c r="BM24" s="5" t="s">
        <v>16</v>
      </c>
      <c r="BN24" s="5" t="s">
        <v>17</v>
      </c>
      <c r="BO24" s="5" t="s">
        <v>18</v>
      </c>
      <c r="BP24" s="5" t="s">
        <v>19</v>
      </c>
      <c r="BQ24" s="5" t="s">
        <v>20</v>
      </c>
      <c r="BR24" s="5" t="s">
        <v>21</v>
      </c>
      <c r="BS24" s="5" t="s">
        <v>22</v>
      </c>
      <c r="BT24" s="5" t="s">
        <v>23</v>
      </c>
      <c r="BU24" s="5"/>
      <c r="BV24" s="4"/>
      <c r="BW24" s="4"/>
      <c r="BX24" s="5" t="s">
        <v>15</v>
      </c>
      <c r="BY24" s="5" t="s">
        <v>16</v>
      </c>
      <c r="BZ24" s="5" t="s">
        <v>17</v>
      </c>
      <c r="CA24" s="5" t="s">
        <v>18</v>
      </c>
      <c r="CB24" s="5" t="s">
        <v>19</v>
      </c>
      <c r="CC24" s="5" t="s">
        <v>20</v>
      </c>
      <c r="CD24" s="5" t="s">
        <v>21</v>
      </c>
      <c r="CE24" s="5" t="s">
        <v>22</v>
      </c>
      <c r="CF24" s="5" t="s">
        <v>23</v>
      </c>
      <c r="CG24" s="5"/>
    </row>
    <row r="25" spans="1:85" ht="18" customHeight="1" x14ac:dyDescent="0.25">
      <c r="B25" s="6" t="s">
        <v>24</v>
      </c>
      <c r="C25" s="6"/>
      <c r="D25" s="7">
        <f>SUM(E25:L25)</f>
        <v>1</v>
      </c>
      <c r="E25" s="7"/>
      <c r="F25" s="7"/>
      <c r="G25" s="7"/>
      <c r="H25" s="7">
        <v>1</v>
      </c>
      <c r="I25" s="7"/>
      <c r="J25" s="7"/>
      <c r="K25" s="7"/>
      <c r="L25" s="7"/>
      <c r="M25" s="8">
        <f>SUM(M26)</f>
        <v>12</v>
      </c>
      <c r="N25" s="6" t="s">
        <v>24</v>
      </c>
      <c r="O25" s="6"/>
      <c r="P25" s="7">
        <f>SUM(Q25:X25)</f>
        <v>1</v>
      </c>
      <c r="Q25" s="7"/>
      <c r="R25" s="7"/>
      <c r="S25" s="7"/>
      <c r="T25" s="7"/>
      <c r="U25" s="7">
        <v>1</v>
      </c>
      <c r="V25" s="7"/>
      <c r="W25" s="7"/>
      <c r="X25" s="7"/>
      <c r="Y25" s="8">
        <f>SUM(Y26)</f>
        <v>12</v>
      </c>
      <c r="Z25" s="6" t="s">
        <v>24</v>
      </c>
      <c r="AA25" s="6"/>
      <c r="AB25" s="7">
        <f>SUM(AC25:AK25)</f>
        <v>0</v>
      </c>
      <c r="AC25" s="7"/>
      <c r="AD25" s="7"/>
      <c r="AE25" s="7"/>
      <c r="AF25" s="7"/>
      <c r="AG25" s="7"/>
      <c r="AH25" s="7"/>
      <c r="AI25" s="7"/>
      <c r="AJ25" s="7"/>
      <c r="AK25" s="4"/>
      <c r="AL25" s="6" t="s">
        <v>24</v>
      </c>
      <c r="AM25" s="6"/>
      <c r="AN25" s="7">
        <f>SUM(AO25:AW25)</f>
        <v>0</v>
      </c>
      <c r="AO25" s="7"/>
      <c r="AP25" s="7"/>
      <c r="AQ25" s="7"/>
      <c r="AR25" s="7"/>
      <c r="AS25" s="7"/>
      <c r="AT25" s="7"/>
      <c r="AU25" s="7"/>
      <c r="AV25" s="7"/>
      <c r="AW25" s="4"/>
      <c r="AX25" s="6" t="s">
        <v>24</v>
      </c>
      <c r="AY25" s="6"/>
      <c r="AZ25" s="7">
        <f>SUM(BA25:BH25)</f>
        <v>1</v>
      </c>
      <c r="BA25" s="7"/>
      <c r="BB25" s="7"/>
      <c r="BC25" s="7"/>
      <c r="BD25" s="7">
        <v>1</v>
      </c>
      <c r="BE25" s="7"/>
      <c r="BF25" s="7"/>
      <c r="BG25" s="7"/>
      <c r="BH25" s="7"/>
      <c r="BI25" s="118">
        <f>SUM(BI26)</f>
        <v>24</v>
      </c>
      <c r="BJ25" s="6" t="s">
        <v>24</v>
      </c>
      <c r="BK25" s="6"/>
      <c r="BL25" s="7">
        <f>SUM(BM25:BU25)</f>
        <v>0</v>
      </c>
      <c r="BM25" s="7"/>
      <c r="BN25" s="7"/>
      <c r="BO25" s="7"/>
      <c r="BP25" s="7"/>
      <c r="BQ25" s="7"/>
      <c r="BR25" s="7"/>
      <c r="BS25" s="7"/>
      <c r="BT25" s="7"/>
      <c r="BU25" s="4"/>
      <c r="BV25" s="6" t="s">
        <v>24</v>
      </c>
      <c r="BW25" s="6"/>
      <c r="BX25" s="7">
        <f>SUM(BY25:CG25)</f>
        <v>0</v>
      </c>
      <c r="BY25" s="7"/>
      <c r="BZ25" s="7"/>
      <c r="CA25" s="7"/>
      <c r="CB25" s="7"/>
      <c r="CC25" s="7"/>
      <c r="CD25" s="7"/>
      <c r="CE25" s="7"/>
      <c r="CF25" s="7"/>
      <c r="CG25" s="4"/>
    </row>
    <row r="26" spans="1:85" ht="18" customHeight="1" x14ac:dyDescent="0.25">
      <c r="B26" s="9" t="s">
        <v>60</v>
      </c>
      <c r="C26" s="9"/>
      <c r="D26" s="10">
        <f>E26*E25+F26*F25+G26*G25+H26*H25+I26*I25+J26*J25+K26*K25+L26*L25</f>
        <v>1</v>
      </c>
      <c r="E26" s="14">
        <v>1</v>
      </c>
      <c r="F26" s="14">
        <v>1</v>
      </c>
      <c r="G26" s="14">
        <v>1</v>
      </c>
      <c r="H26" s="14">
        <v>1</v>
      </c>
      <c r="I26" s="14">
        <v>1</v>
      </c>
      <c r="J26" s="14">
        <v>1</v>
      </c>
      <c r="K26" s="14">
        <v>1</v>
      </c>
      <c r="L26" s="14">
        <v>1</v>
      </c>
      <c r="M26" s="8">
        <f>12*D25</f>
        <v>12</v>
      </c>
      <c r="N26" s="9" t="s">
        <v>60</v>
      </c>
      <c r="O26" s="9"/>
      <c r="P26" s="10">
        <f>Q26*Q25+R26*R25+S26*S25+T26*T25+U26*U25+V26*V25+W26*W25+X26*X25</f>
        <v>1</v>
      </c>
      <c r="Q26" s="14">
        <v>1</v>
      </c>
      <c r="R26" s="14">
        <v>1</v>
      </c>
      <c r="S26" s="14">
        <v>1</v>
      </c>
      <c r="T26" s="14">
        <v>1</v>
      </c>
      <c r="U26" s="14">
        <v>1</v>
      </c>
      <c r="V26" s="14">
        <v>1</v>
      </c>
      <c r="W26" s="14">
        <v>1</v>
      </c>
      <c r="X26" s="14">
        <v>1</v>
      </c>
      <c r="Y26" s="8">
        <f>12*P25</f>
        <v>12</v>
      </c>
      <c r="Z26" s="9" t="s">
        <v>61</v>
      </c>
      <c r="AA26" s="9"/>
      <c r="AB26" s="10">
        <f>AC26*AC25+AD26*AD25+AE26*AE25+AF26*AF25+AG26*AG25+AH26*AH25+AI26*AI25+AJ26*AJ25</f>
        <v>0</v>
      </c>
      <c r="AC26" s="14">
        <v>1</v>
      </c>
      <c r="AD26" s="14">
        <v>1</v>
      </c>
      <c r="AE26" s="14">
        <v>1</v>
      </c>
      <c r="AF26" s="14">
        <v>1</v>
      </c>
      <c r="AG26" s="14">
        <v>1</v>
      </c>
      <c r="AH26" s="14">
        <v>1</v>
      </c>
      <c r="AI26" s="14">
        <v>1</v>
      </c>
      <c r="AJ26" s="14">
        <v>1</v>
      </c>
      <c r="AK26" s="4"/>
      <c r="AL26" s="9" t="s">
        <v>60</v>
      </c>
      <c r="AM26" s="9"/>
      <c r="AN26" s="10">
        <f>AO26*AO25+AP26*AP25+AQ26*AQ25+AR26*AR25+AS26*AS25+AT26*AT25+AU26*AU25+AV26*AV25</f>
        <v>0</v>
      </c>
      <c r="AO26" s="14">
        <v>1</v>
      </c>
      <c r="AP26" s="14">
        <v>1</v>
      </c>
      <c r="AQ26" s="14">
        <v>1</v>
      </c>
      <c r="AR26" s="14">
        <v>1</v>
      </c>
      <c r="AS26" s="14">
        <v>1</v>
      </c>
      <c r="AT26" s="14">
        <v>1</v>
      </c>
      <c r="AU26" s="14">
        <v>1</v>
      </c>
      <c r="AV26" s="14">
        <v>1</v>
      </c>
      <c r="AW26" s="4"/>
      <c r="AX26" s="9" t="s">
        <v>463</v>
      </c>
      <c r="AY26" s="9"/>
      <c r="AZ26" s="10">
        <f>BA25*BA26+BB25*BB26+BC25*BC26+BD25*BD26+BE25*BE26+BF25*BF26+BG25*BG26+BH25*BH26</f>
        <v>1</v>
      </c>
      <c r="BA26" s="14"/>
      <c r="BB26" s="14">
        <v>1</v>
      </c>
      <c r="BC26" s="14">
        <v>1</v>
      </c>
      <c r="BD26" s="14">
        <v>1</v>
      </c>
      <c r="BE26" s="14">
        <v>1</v>
      </c>
      <c r="BF26" s="14">
        <v>1</v>
      </c>
      <c r="BG26" s="14">
        <v>1</v>
      </c>
      <c r="BH26" s="14">
        <v>1</v>
      </c>
      <c r="BI26" s="118">
        <f>'Lista de precios'!$C$264*AZ26</f>
        <v>24</v>
      </c>
      <c r="BJ26" s="9" t="s">
        <v>60</v>
      </c>
      <c r="BK26" s="9"/>
      <c r="BL26" s="10">
        <f>BM26*BM25+BN26*BN25+BO26*BO25+BP26*BP25+BQ26*BQ25+BR26*BR25+BS26*BS25+BT26*BT25</f>
        <v>0</v>
      </c>
      <c r="BM26" s="14">
        <v>1</v>
      </c>
      <c r="BN26" s="14">
        <v>1</v>
      </c>
      <c r="BO26" s="14">
        <v>1</v>
      </c>
      <c r="BP26" s="14">
        <v>1</v>
      </c>
      <c r="BQ26" s="14">
        <v>1</v>
      </c>
      <c r="BR26" s="14">
        <v>1</v>
      </c>
      <c r="BS26" s="14">
        <v>1</v>
      </c>
      <c r="BT26" s="14">
        <v>1</v>
      </c>
      <c r="BU26" s="4"/>
      <c r="BV26" s="9" t="s">
        <v>60</v>
      </c>
      <c r="BW26" s="9"/>
      <c r="BX26" s="10">
        <f>BY26*BY25+BZ26*BZ25+CA26*CA25+CB26*CB25+CC26*CC25+CD26*CD25+CE26*CE25+CF26*CF25</f>
        <v>0</v>
      </c>
      <c r="BY26" s="14">
        <v>1</v>
      </c>
      <c r="BZ26" s="14">
        <v>1</v>
      </c>
      <c r="CA26" s="14">
        <v>1</v>
      </c>
      <c r="CB26" s="14">
        <v>1</v>
      </c>
      <c r="CC26" s="14">
        <v>1</v>
      </c>
      <c r="CD26" s="14">
        <v>1</v>
      </c>
      <c r="CE26" s="14">
        <v>1</v>
      </c>
      <c r="CF26" s="14">
        <v>1</v>
      </c>
      <c r="CG26" s="4"/>
    </row>
    <row r="27" spans="1:85" ht="18" customHeight="1" x14ac:dyDescent="0.25"/>
    <row r="28" spans="1:85" ht="18" customHeight="1" x14ac:dyDescent="0.25">
      <c r="A28" s="3" t="s">
        <v>65</v>
      </c>
      <c r="B28" s="194" t="s">
        <v>66</v>
      </c>
      <c r="C28" s="195"/>
      <c r="D28" s="195"/>
      <c r="E28" s="195"/>
      <c r="F28" s="195"/>
      <c r="G28" s="195"/>
      <c r="H28" s="195"/>
      <c r="I28" s="195"/>
      <c r="J28" s="195"/>
      <c r="K28" s="195"/>
      <c r="L28" s="195"/>
      <c r="M28" s="196"/>
      <c r="N28" s="194" t="s">
        <v>67</v>
      </c>
      <c r="O28" s="195"/>
      <c r="P28" s="195"/>
      <c r="Q28" s="195"/>
      <c r="R28" s="195"/>
      <c r="S28" s="195"/>
      <c r="T28" s="195"/>
      <c r="U28" s="195"/>
      <c r="V28" s="195"/>
      <c r="W28" s="195"/>
      <c r="X28" s="195"/>
      <c r="Y28" s="196"/>
      <c r="Z28" s="194" t="s">
        <v>68</v>
      </c>
      <c r="AA28" s="195"/>
      <c r="AB28" s="195"/>
      <c r="AC28" s="195"/>
      <c r="AD28" s="195"/>
      <c r="AE28" s="195"/>
      <c r="AF28" s="195"/>
      <c r="AG28" s="195"/>
      <c r="AH28" s="195"/>
      <c r="AI28" s="195"/>
      <c r="AJ28" s="195"/>
      <c r="AK28" s="196"/>
      <c r="AL28" s="194" t="s">
        <v>41</v>
      </c>
      <c r="AM28" s="195"/>
      <c r="AN28" s="195"/>
      <c r="AO28" s="195"/>
      <c r="AP28" s="195"/>
      <c r="AQ28" s="195"/>
      <c r="AR28" s="195"/>
      <c r="AS28" s="195"/>
      <c r="AT28" s="195"/>
      <c r="AU28" s="195"/>
      <c r="AV28" s="195"/>
      <c r="AW28" s="196"/>
      <c r="AX28" s="197" t="s">
        <v>69</v>
      </c>
      <c r="AY28" s="198"/>
      <c r="AZ28" s="198"/>
      <c r="BA28" s="198"/>
      <c r="BB28" s="198"/>
      <c r="BC28" s="198"/>
      <c r="BD28" s="198"/>
      <c r="BE28" s="198"/>
      <c r="BF28" s="198"/>
      <c r="BG28" s="198"/>
      <c r="BH28" s="198"/>
      <c r="BI28" s="199"/>
      <c r="BJ28" s="194" t="s">
        <v>70</v>
      </c>
      <c r="BK28" s="195"/>
      <c r="BL28" s="195"/>
      <c r="BM28" s="195"/>
      <c r="BN28" s="195"/>
      <c r="BO28" s="195"/>
      <c r="BP28" s="195"/>
      <c r="BQ28" s="195"/>
      <c r="BR28" s="195"/>
      <c r="BS28" s="195"/>
      <c r="BT28" s="195"/>
      <c r="BU28" s="196"/>
      <c r="BV28" s="194" t="s">
        <v>67</v>
      </c>
      <c r="BW28" s="195"/>
      <c r="BX28" s="195"/>
      <c r="BY28" s="195"/>
      <c r="BZ28" s="195"/>
      <c r="CA28" s="195"/>
      <c r="CB28" s="195"/>
      <c r="CC28" s="195"/>
      <c r="CD28" s="195"/>
      <c r="CE28" s="195"/>
      <c r="CF28" s="195"/>
      <c r="CG28" s="196"/>
    </row>
    <row r="29" spans="1:85" ht="18" customHeight="1" x14ac:dyDescent="0.25">
      <c r="B29" s="4"/>
      <c r="C29" s="4"/>
      <c r="D29" s="5" t="s">
        <v>15</v>
      </c>
      <c r="E29" s="5" t="s">
        <v>16</v>
      </c>
      <c r="F29" s="5" t="s">
        <v>17</v>
      </c>
      <c r="G29" s="5" t="s">
        <v>18</v>
      </c>
      <c r="H29" s="5" t="s">
        <v>19</v>
      </c>
      <c r="I29" s="5" t="s">
        <v>20</v>
      </c>
      <c r="J29" s="5" t="s">
        <v>21</v>
      </c>
      <c r="K29" s="5" t="s">
        <v>22</v>
      </c>
      <c r="L29" s="5" t="s">
        <v>23</v>
      </c>
      <c r="M29" s="5"/>
      <c r="N29" s="4"/>
      <c r="O29" s="4"/>
      <c r="P29" s="5" t="s">
        <v>15</v>
      </c>
      <c r="Q29" s="5" t="s">
        <v>16</v>
      </c>
      <c r="R29" s="5" t="s">
        <v>17</v>
      </c>
      <c r="S29" s="5" t="s">
        <v>18</v>
      </c>
      <c r="T29" s="5" t="s">
        <v>19</v>
      </c>
      <c r="U29" s="5" t="s">
        <v>20</v>
      </c>
      <c r="V29" s="5" t="s">
        <v>21</v>
      </c>
      <c r="W29" s="5" t="s">
        <v>22</v>
      </c>
      <c r="X29" s="5" t="s">
        <v>23</v>
      </c>
      <c r="Y29" s="5"/>
      <c r="Z29" s="4"/>
      <c r="AA29" s="4"/>
      <c r="AB29" s="5" t="s">
        <v>15</v>
      </c>
      <c r="AC29" s="5" t="s">
        <v>16</v>
      </c>
      <c r="AD29" s="5" t="s">
        <v>17</v>
      </c>
      <c r="AE29" s="5" t="s">
        <v>18</v>
      </c>
      <c r="AF29" s="5" t="s">
        <v>19</v>
      </c>
      <c r="AG29" s="5" t="s">
        <v>20</v>
      </c>
      <c r="AH29" s="5" t="s">
        <v>21</v>
      </c>
      <c r="AI29" s="5" t="s">
        <v>22</v>
      </c>
      <c r="AJ29" s="5" t="s">
        <v>23</v>
      </c>
      <c r="AK29" s="5"/>
      <c r="AL29" s="4"/>
      <c r="AM29" s="4"/>
      <c r="AN29" s="5" t="s">
        <v>15</v>
      </c>
      <c r="AO29" s="5" t="s">
        <v>16</v>
      </c>
      <c r="AP29" s="5" t="s">
        <v>17</v>
      </c>
      <c r="AQ29" s="5" t="s">
        <v>18</v>
      </c>
      <c r="AR29" s="5" t="s">
        <v>19</v>
      </c>
      <c r="AS29" s="5" t="s">
        <v>20</v>
      </c>
      <c r="AT29" s="5" t="s">
        <v>21</v>
      </c>
      <c r="AU29" s="5" t="s">
        <v>22</v>
      </c>
      <c r="AV29" s="5" t="s">
        <v>23</v>
      </c>
      <c r="AW29" s="5"/>
      <c r="AX29" s="4"/>
      <c r="AY29" s="4"/>
      <c r="AZ29" s="5" t="s">
        <v>15</v>
      </c>
      <c r="BA29" s="5" t="s">
        <v>16</v>
      </c>
      <c r="BB29" s="5" t="s">
        <v>17</v>
      </c>
      <c r="BC29" s="5" t="s">
        <v>18</v>
      </c>
      <c r="BD29" s="5" t="s">
        <v>19</v>
      </c>
      <c r="BE29" s="5" t="s">
        <v>20</v>
      </c>
      <c r="BF29" s="5" t="s">
        <v>21</v>
      </c>
      <c r="BG29" s="5" t="s">
        <v>22</v>
      </c>
      <c r="BH29" s="5" t="s">
        <v>23</v>
      </c>
      <c r="BI29" s="5"/>
      <c r="BJ29" s="4"/>
      <c r="BK29" s="4"/>
      <c r="BL29" s="5" t="s">
        <v>15</v>
      </c>
      <c r="BM29" s="5" t="s">
        <v>16</v>
      </c>
      <c r="BN29" s="5" t="s">
        <v>17</v>
      </c>
      <c r="BO29" s="5" t="s">
        <v>18</v>
      </c>
      <c r="BP29" s="5" t="s">
        <v>19</v>
      </c>
      <c r="BQ29" s="5" t="s">
        <v>20</v>
      </c>
      <c r="BR29" s="5" t="s">
        <v>21</v>
      </c>
      <c r="BS29" s="5" t="s">
        <v>22</v>
      </c>
      <c r="BT29" s="5" t="s">
        <v>23</v>
      </c>
      <c r="BU29" s="5"/>
      <c r="BV29" s="4"/>
      <c r="BW29" s="4"/>
      <c r="BX29" s="5" t="s">
        <v>15</v>
      </c>
      <c r="BY29" s="5" t="s">
        <v>16</v>
      </c>
      <c r="BZ29" s="5" t="s">
        <v>17</v>
      </c>
      <c r="CA29" s="5" t="s">
        <v>18</v>
      </c>
      <c r="CB29" s="5" t="s">
        <v>19</v>
      </c>
      <c r="CC29" s="5" t="s">
        <v>20</v>
      </c>
      <c r="CD29" s="5" t="s">
        <v>21</v>
      </c>
      <c r="CE29" s="5" t="s">
        <v>22</v>
      </c>
      <c r="CF29" s="5" t="s">
        <v>23</v>
      </c>
      <c r="CG29" s="5"/>
    </row>
    <row r="30" spans="1:85" ht="18" customHeight="1" x14ac:dyDescent="0.25">
      <c r="B30" s="6" t="s">
        <v>24</v>
      </c>
      <c r="C30" s="6"/>
      <c r="D30" s="7">
        <f>SUM(E30:M30)</f>
        <v>24</v>
      </c>
      <c r="E30" s="7"/>
      <c r="F30" s="7"/>
      <c r="G30" s="7"/>
      <c r="H30" s="7"/>
      <c r="I30" s="7"/>
      <c r="J30" s="7">
        <v>24</v>
      </c>
      <c r="K30" s="7"/>
      <c r="L30" s="7"/>
      <c r="M30" s="8"/>
      <c r="N30" s="6" t="s">
        <v>24</v>
      </c>
      <c r="O30" s="6"/>
      <c r="P30" s="7">
        <f>SUM(Q30:Y30)</f>
        <v>0</v>
      </c>
      <c r="Q30" s="7"/>
      <c r="R30" s="7"/>
      <c r="S30" s="7"/>
      <c r="T30" s="7"/>
      <c r="U30" s="7"/>
      <c r="V30" s="7"/>
      <c r="W30" s="7"/>
      <c r="X30" s="7"/>
      <c r="Y30" s="8"/>
      <c r="Z30" s="6" t="s">
        <v>24</v>
      </c>
      <c r="AA30" s="6"/>
      <c r="AB30" s="7">
        <f>SUM(AC30:AK30)</f>
        <v>28</v>
      </c>
      <c r="AC30" s="7"/>
      <c r="AD30" s="7"/>
      <c r="AE30" s="7"/>
      <c r="AF30" s="7"/>
      <c r="AG30" s="7"/>
      <c r="AH30" s="7">
        <v>28</v>
      </c>
      <c r="AI30" s="7"/>
      <c r="AJ30" s="7"/>
      <c r="AK30" s="8"/>
      <c r="AL30" s="6" t="s">
        <v>24</v>
      </c>
      <c r="AM30" s="6"/>
      <c r="AN30" s="7">
        <f>SUM(AO30:AW30)</f>
        <v>339</v>
      </c>
      <c r="AO30" s="7">
        <v>138</v>
      </c>
      <c r="AP30" s="7">
        <v>42</v>
      </c>
      <c r="AQ30" s="7">
        <v>45</v>
      </c>
      <c r="AR30" s="7"/>
      <c r="AS30" s="7">
        <v>53</v>
      </c>
      <c r="AT30" s="7">
        <v>36</v>
      </c>
      <c r="AU30" s="7">
        <v>5</v>
      </c>
      <c r="AV30" s="7">
        <v>20</v>
      </c>
      <c r="AW30" s="8"/>
      <c r="AX30" s="6" t="s">
        <v>24</v>
      </c>
      <c r="AY30" s="6"/>
      <c r="AZ30" s="7">
        <f>SUM(BA30:BI30)</f>
        <v>29</v>
      </c>
      <c r="BA30" s="7"/>
      <c r="BB30" s="7"/>
      <c r="BC30" s="7"/>
      <c r="BD30" s="7"/>
      <c r="BE30" s="7"/>
      <c r="BF30" s="7">
        <v>28</v>
      </c>
      <c r="BG30" s="7">
        <v>1</v>
      </c>
      <c r="BH30" s="7"/>
      <c r="BI30" s="4"/>
      <c r="BJ30" s="6" t="s">
        <v>24</v>
      </c>
      <c r="BK30" s="6"/>
      <c r="BL30" s="7">
        <f>SUM(BM30:BU30)</f>
        <v>29</v>
      </c>
      <c r="BM30" s="7"/>
      <c r="BN30" s="7"/>
      <c r="BO30" s="7"/>
      <c r="BP30" s="7"/>
      <c r="BQ30" s="7"/>
      <c r="BR30" s="7">
        <v>28</v>
      </c>
      <c r="BS30" s="7">
        <v>1</v>
      </c>
      <c r="BT30" s="7"/>
      <c r="BU30" s="8"/>
      <c r="BV30" s="6" t="s">
        <v>24</v>
      </c>
      <c r="BW30" s="6"/>
      <c r="BX30" s="7">
        <f>SUM(BY30:CG30)</f>
        <v>29</v>
      </c>
      <c r="BY30" s="7"/>
      <c r="BZ30" s="7"/>
      <c r="CA30" s="7"/>
      <c r="CB30" s="7"/>
      <c r="CC30" s="7"/>
      <c r="CD30" s="7">
        <v>28</v>
      </c>
      <c r="CE30" s="7">
        <v>1</v>
      </c>
      <c r="CF30" s="7"/>
      <c r="CG30" s="8"/>
    </row>
    <row r="31" spans="1:85" ht="18" customHeight="1" x14ac:dyDescent="0.25">
      <c r="B31" s="9" t="s">
        <v>71</v>
      </c>
      <c r="C31" s="9"/>
      <c r="D31" s="10">
        <f>E31*E30+F31*F30+G31*G30+H31*H30+I31*I30+J31*J30+K31*K30+L31*L30</f>
        <v>1.92</v>
      </c>
      <c r="E31" s="11">
        <f>F31-(F31*10%)</f>
        <v>3.2400000000000005E-2</v>
      </c>
      <c r="F31" s="11">
        <f>G31-(G31*10%)</f>
        <v>3.6000000000000004E-2</v>
      </c>
      <c r="G31" s="11">
        <v>0.04</v>
      </c>
      <c r="H31" s="11">
        <f>G31+(G31*20%)</f>
        <v>4.8000000000000001E-2</v>
      </c>
      <c r="I31" s="11">
        <f>H31+(H31*10%)</f>
        <v>5.28E-2</v>
      </c>
      <c r="J31" s="11">
        <v>0.08</v>
      </c>
      <c r="K31" s="11">
        <f>I31</f>
        <v>5.28E-2</v>
      </c>
      <c r="L31" s="11">
        <f>H31</f>
        <v>4.8000000000000001E-2</v>
      </c>
      <c r="M31" s="4"/>
      <c r="N31" s="9" t="s">
        <v>47</v>
      </c>
      <c r="O31" s="9"/>
      <c r="P31" s="10">
        <f>Q31*Q30+R31*R30+S31*S30+T31*T30+U31*U30+V31*V30+W31*W30+X31*X30</f>
        <v>0</v>
      </c>
      <c r="Q31" s="11">
        <f t="shared" ref="Q31:R33" si="16">R31-(R31*10%)</f>
        <v>2.0250000000000001E-2</v>
      </c>
      <c r="R31" s="11">
        <f t="shared" si="16"/>
        <v>2.2499999999999999E-2</v>
      </c>
      <c r="S31" s="11">
        <v>2.5000000000000001E-2</v>
      </c>
      <c r="T31" s="11">
        <f t="shared" ref="T31:U33" si="17">S31+(S31*10%)</f>
        <v>2.7500000000000004E-2</v>
      </c>
      <c r="U31" s="11">
        <f t="shared" si="17"/>
        <v>3.0250000000000006E-2</v>
      </c>
      <c r="V31" s="11">
        <v>0.05</v>
      </c>
      <c r="W31" s="11">
        <f>U31</f>
        <v>3.0250000000000006E-2</v>
      </c>
      <c r="X31" s="11">
        <f>T31</f>
        <v>2.7500000000000004E-2</v>
      </c>
      <c r="Y31" s="4"/>
      <c r="Z31" s="9" t="s">
        <v>43</v>
      </c>
      <c r="AA31" s="9"/>
      <c r="AB31" s="10">
        <f>AC31*AC30+AD31*AD30+AE31*AE30+AF31*AF30+AG31*AG30+AH31*AH30+AI31*AI30+AJ31*AJ30</f>
        <v>3.36</v>
      </c>
      <c r="AC31" s="11">
        <f>AD31-(AD31*10%)</f>
        <v>4.8599999999999997E-2</v>
      </c>
      <c r="AD31" s="11">
        <f>AE31-(AE31*10%)</f>
        <v>5.3999999999999999E-2</v>
      </c>
      <c r="AE31" s="11">
        <v>0.06</v>
      </c>
      <c r="AF31" s="11">
        <f>AE31+(AE31*10%)</f>
        <v>6.6000000000000003E-2</v>
      </c>
      <c r="AG31" s="11">
        <f>AF31+(AF31*10%)</f>
        <v>7.2599999999999998E-2</v>
      </c>
      <c r="AH31" s="11">
        <v>0.12</v>
      </c>
      <c r="AI31" s="11">
        <f>AG31</f>
        <v>7.2599999999999998E-2</v>
      </c>
      <c r="AJ31" s="11">
        <f>AF31</f>
        <v>6.6000000000000003E-2</v>
      </c>
      <c r="AK31" s="4"/>
      <c r="AL31" s="9" t="s">
        <v>48</v>
      </c>
      <c r="AM31" s="9"/>
      <c r="AN31" s="10">
        <f>AO31*AO30+AP31*AP30+AQ31*AQ30+AR31*AR30+AS31*AS30+AT31*AT30+AU31*AU30+AV31*AV30</f>
        <v>34.482600000000005</v>
      </c>
      <c r="AO31" s="11">
        <f t="shared" ref="AO31:AP33" si="18">AP31-(AP31*10%)</f>
        <v>7.2900000000000006E-2</v>
      </c>
      <c r="AP31" s="11">
        <f t="shared" si="18"/>
        <v>8.1000000000000003E-2</v>
      </c>
      <c r="AQ31" s="11">
        <v>0.09</v>
      </c>
      <c r="AR31" s="11">
        <f>AQ31+(AQ31*20%)</f>
        <v>0.108</v>
      </c>
      <c r="AS31" s="11">
        <f>AR31+(AR31*10%)</f>
        <v>0.1188</v>
      </c>
      <c r="AT31" s="11">
        <v>0.22</v>
      </c>
      <c r="AU31" s="4">
        <f>AS31</f>
        <v>0.1188</v>
      </c>
      <c r="AV31" s="11">
        <f>AR31</f>
        <v>0.108</v>
      </c>
      <c r="AW31" s="4"/>
      <c r="AX31" s="9" t="s">
        <v>72</v>
      </c>
      <c r="AY31" s="9"/>
      <c r="AZ31" s="10">
        <f>BA31*BA30+BB31*BB30+BC31*BC30+BD31*BD30+BE31*BE30+BF31*BF30+BG31*BG30+BH31*BH30</f>
        <v>8.4</v>
      </c>
      <c r="BA31" s="11"/>
      <c r="BB31" s="11"/>
      <c r="BC31" s="11"/>
      <c r="BD31" s="11"/>
      <c r="BE31" s="11"/>
      <c r="BF31" s="11">
        <v>0.3</v>
      </c>
      <c r="BG31" s="11"/>
      <c r="BH31" s="11"/>
      <c r="BI31" s="4"/>
      <c r="BJ31" s="9" t="s">
        <v>73</v>
      </c>
      <c r="BK31" s="9"/>
      <c r="BL31" s="10">
        <f>BM31*BM30+BN31*BN30+BO31*BO30+BP31*BP30+BQ31*BQ30+BR31*BR30+BS31*BS30+BT31*BT30</f>
        <v>1.7283999999999999</v>
      </c>
      <c r="BM31" s="11">
        <f t="shared" ref="BM31:BN35" si="19">BN31-(BN31*10%)</f>
        <v>3.2400000000000005E-2</v>
      </c>
      <c r="BN31" s="11">
        <f t="shared" si="19"/>
        <v>3.6000000000000004E-2</v>
      </c>
      <c r="BO31" s="11">
        <v>0.04</v>
      </c>
      <c r="BP31" s="11">
        <f t="shared" ref="BP31:BQ33" si="20">BO31+(BO31*10%)</f>
        <v>4.3999999999999997E-2</v>
      </c>
      <c r="BQ31" s="11">
        <f t="shared" si="20"/>
        <v>4.8399999999999999E-2</v>
      </c>
      <c r="BR31" s="11">
        <v>0.06</v>
      </c>
      <c r="BS31" s="11">
        <f t="shared" ref="BS31:BS36" si="21">BQ31</f>
        <v>4.8399999999999999E-2</v>
      </c>
      <c r="BT31" s="11">
        <f t="shared" ref="BT31:BT36" si="22">BP31</f>
        <v>4.3999999999999997E-2</v>
      </c>
      <c r="BU31" s="4"/>
      <c r="BV31" s="9" t="s">
        <v>47</v>
      </c>
      <c r="BW31" s="9"/>
      <c r="BX31" s="10">
        <f>BY31*BY30+BZ31*BZ30+CA31*CA30+CB31*CB30+CC31*CC30+CD31*CD30+CE31*CE30+CF31*CF30</f>
        <v>1.4302500000000002</v>
      </c>
      <c r="BY31" s="11">
        <f t="shared" ref="BY31:BZ33" si="23">BZ31-(BZ31*10%)</f>
        <v>2.0250000000000001E-2</v>
      </c>
      <c r="BZ31" s="11">
        <f t="shared" si="23"/>
        <v>2.2499999999999999E-2</v>
      </c>
      <c r="CA31" s="11">
        <v>2.5000000000000001E-2</v>
      </c>
      <c r="CB31" s="11">
        <f t="shared" ref="CB31:CC33" si="24">CA31+(CA31*10%)</f>
        <v>2.7500000000000004E-2</v>
      </c>
      <c r="CC31" s="11">
        <f t="shared" si="24"/>
        <v>3.0250000000000006E-2</v>
      </c>
      <c r="CD31" s="11">
        <v>0.05</v>
      </c>
      <c r="CE31" s="11">
        <f>CC31</f>
        <v>3.0250000000000006E-2</v>
      </c>
      <c r="CF31" s="11">
        <f>CB31</f>
        <v>2.7500000000000004E-2</v>
      </c>
      <c r="CG31" s="4"/>
    </row>
    <row r="32" spans="1:85" ht="18" customHeight="1" x14ac:dyDescent="0.25">
      <c r="B32" s="9" t="s">
        <v>48</v>
      </c>
      <c r="C32" s="9"/>
      <c r="D32" s="10">
        <f>E32*E30+F32*F30+G32*G30+H32*H30+I32*I30+J32*J30+K32*K30+L32*L30</f>
        <v>2.88</v>
      </c>
      <c r="E32" s="11">
        <f>F32-(F32*10%)</f>
        <v>7.2900000000000006E-2</v>
      </c>
      <c r="F32" s="11">
        <f>G32-(G32*10%)</f>
        <v>8.1000000000000003E-2</v>
      </c>
      <c r="G32" s="11">
        <v>0.09</v>
      </c>
      <c r="H32" s="11">
        <f>G32+(G32*20%)</f>
        <v>0.108</v>
      </c>
      <c r="I32" s="11">
        <f>H32+(H32*10%)</f>
        <v>0.1188</v>
      </c>
      <c r="J32" s="11">
        <v>0.12</v>
      </c>
      <c r="K32" s="11">
        <f>I32</f>
        <v>0.1188</v>
      </c>
      <c r="L32" s="11">
        <f>H32</f>
        <v>0.108</v>
      </c>
      <c r="M32" s="4"/>
      <c r="N32" s="9" t="s">
        <v>43</v>
      </c>
      <c r="O32" s="9"/>
      <c r="P32" s="10">
        <f>Q32*Q30+R32*R30+S32*S30+T32*T30+U32*U30+V32*V30+W32*W30+X32*X30</f>
        <v>0</v>
      </c>
      <c r="Q32" s="11">
        <f t="shared" si="16"/>
        <v>1.2149999999999999E-2</v>
      </c>
      <c r="R32" s="11">
        <f t="shared" si="16"/>
        <v>1.35E-2</v>
      </c>
      <c r="S32" s="11">
        <v>1.4999999999999999E-2</v>
      </c>
      <c r="T32" s="11">
        <f t="shared" si="17"/>
        <v>1.6500000000000001E-2</v>
      </c>
      <c r="U32" s="11">
        <f t="shared" si="17"/>
        <v>1.8149999999999999E-2</v>
      </c>
      <c r="V32" s="11">
        <v>0.05</v>
      </c>
      <c r="W32" s="11">
        <f>U32</f>
        <v>1.8149999999999999E-2</v>
      </c>
      <c r="X32" s="11">
        <f>T32</f>
        <v>1.6500000000000001E-2</v>
      </c>
      <c r="Y32" s="4"/>
      <c r="Z32" s="9" t="s">
        <v>39</v>
      </c>
      <c r="AA32" s="9"/>
      <c r="AB32" s="10">
        <f>AC32*AC30+AD32*AD30+AE32*AE30+AF32*AF30+AG32*AG30+AH32*AH30+AI32*AI30+AJ32*AJ30</f>
        <v>0.84</v>
      </c>
      <c r="AC32" s="11">
        <f>AD32-(AD32*10%)</f>
        <v>1.2149999999999999E-2</v>
      </c>
      <c r="AD32" s="11">
        <f>AE32-(AE32*10%)</f>
        <v>1.35E-2</v>
      </c>
      <c r="AE32" s="11">
        <v>1.4999999999999999E-2</v>
      </c>
      <c r="AF32" s="11">
        <f>AE32+(AE32*10%)</f>
        <v>1.6500000000000001E-2</v>
      </c>
      <c r="AG32" s="11">
        <f>AF32+(AF32*10%)</f>
        <v>1.8149999999999999E-2</v>
      </c>
      <c r="AH32" s="11">
        <v>0.03</v>
      </c>
      <c r="AI32" s="11">
        <f>AG32</f>
        <v>1.8149999999999999E-2</v>
      </c>
      <c r="AJ32" s="11">
        <f>AF32</f>
        <v>1.6500000000000001E-2</v>
      </c>
      <c r="AK32" s="4"/>
      <c r="AL32" s="9" t="s">
        <v>52</v>
      </c>
      <c r="AM32" s="9"/>
      <c r="AN32" s="10">
        <f>AO32*AO30+AP32*AP30+AQ32*AQ30+AR32*AR30+AS32*AS30+AT32*AT30+AU32*AU30+AV32*AV30</f>
        <v>4.8086999999999991</v>
      </c>
      <c r="AO32" s="11">
        <f t="shared" si="18"/>
        <v>1.2149999999999999E-2</v>
      </c>
      <c r="AP32" s="11">
        <f t="shared" si="18"/>
        <v>1.35E-2</v>
      </c>
      <c r="AQ32" s="11">
        <v>1.4999999999999999E-2</v>
      </c>
      <c r="AR32" s="11">
        <v>1.4999999999999999E-2</v>
      </c>
      <c r="AS32" s="11">
        <v>1.4999999999999999E-2</v>
      </c>
      <c r="AT32" s="11">
        <v>0.02</v>
      </c>
      <c r="AU32" s="11">
        <v>1.4999999999999999E-2</v>
      </c>
      <c r="AV32" s="11">
        <v>1.4999999999999999E-2</v>
      </c>
      <c r="AW32" s="4"/>
      <c r="AX32" s="9" t="s">
        <v>32</v>
      </c>
      <c r="AY32" s="9"/>
      <c r="AZ32" s="10">
        <f>BA32*BA30+BB32*BB30+BC32*BC30+BD32*BD30+BE32*BE30+BF32*BF30+BG32*BG30+BH32*BH30</f>
        <v>0.28000000000000003</v>
      </c>
      <c r="BA32" s="11"/>
      <c r="BB32" s="11"/>
      <c r="BC32" s="11"/>
      <c r="BD32" s="11"/>
      <c r="BE32" s="11"/>
      <c r="BF32" s="11">
        <v>0.01</v>
      </c>
      <c r="BG32" s="11"/>
      <c r="BH32" s="11"/>
      <c r="BI32" s="4"/>
      <c r="BJ32" s="9" t="s">
        <v>74</v>
      </c>
      <c r="BK32" s="9"/>
      <c r="BL32" s="10">
        <f>BM32*BM30+BN32*BN30+BO32*BO30+BP32*BP30+BQ32*BQ30+BR32*BR30+BS32*BS30+BT32*BT30</f>
        <v>0.42907499999999998</v>
      </c>
      <c r="BM32" s="11">
        <f t="shared" si="19"/>
        <v>6.0749999999999997E-3</v>
      </c>
      <c r="BN32" s="11">
        <f t="shared" si="19"/>
        <v>6.7499999999999999E-3</v>
      </c>
      <c r="BO32" s="11">
        <v>7.4999999999999997E-3</v>
      </c>
      <c r="BP32" s="11">
        <f t="shared" si="20"/>
        <v>8.2500000000000004E-3</v>
      </c>
      <c r="BQ32" s="11">
        <f t="shared" si="20"/>
        <v>9.0749999999999997E-3</v>
      </c>
      <c r="BR32" s="11">
        <v>1.4999999999999999E-2</v>
      </c>
      <c r="BS32" s="11">
        <f t="shared" si="21"/>
        <v>9.0749999999999997E-3</v>
      </c>
      <c r="BT32" s="11">
        <f t="shared" si="22"/>
        <v>8.2500000000000004E-3</v>
      </c>
      <c r="BU32" s="4"/>
      <c r="BV32" s="9" t="s">
        <v>43</v>
      </c>
      <c r="BW32" s="9"/>
      <c r="BX32" s="10">
        <f>BY32*BY30+BZ32*BZ30+CA32*CA30+CB32*CB30+CC32*CC30+CD32*CD30+CE32*CE30+CF32*CF30</f>
        <v>1.4181500000000002</v>
      </c>
      <c r="BY32" s="11">
        <f t="shared" si="23"/>
        <v>1.2149999999999999E-2</v>
      </c>
      <c r="BZ32" s="11">
        <f t="shared" si="23"/>
        <v>1.35E-2</v>
      </c>
      <c r="CA32" s="11">
        <v>1.4999999999999999E-2</v>
      </c>
      <c r="CB32" s="11">
        <f t="shared" si="24"/>
        <v>1.6500000000000001E-2</v>
      </c>
      <c r="CC32" s="11">
        <f t="shared" si="24"/>
        <v>1.8149999999999999E-2</v>
      </c>
      <c r="CD32" s="11">
        <v>0.05</v>
      </c>
      <c r="CE32" s="11">
        <f>CC32</f>
        <v>1.8149999999999999E-2</v>
      </c>
      <c r="CF32" s="11">
        <f>CB32</f>
        <v>1.6500000000000001E-2</v>
      </c>
      <c r="CG32" s="4"/>
    </row>
    <row r="33" spans="2:85" ht="18" customHeight="1" x14ac:dyDescent="0.25">
      <c r="B33" s="9" t="s">
        <v>33</v>
      </c>
      <c r="C33" s="9"/>
      <c r="D33" s="10">
        <f>E33*E30+F33*F30+G33*G30+H33*H30+I33*I30+J33*J30+K33*K30+L33*L30</f>
        <v>0.12</v>
      </c>
      <c r="E33" s="11">
        <v>5.0000000000000001E-3</v>
      </c>
      <c r="F33" s="11">
        <v>5.0000000000000001E-3</v>
      </c>
      <c r="G33" s="11">
        <v>5.0000000000000001E-3</v>
      </c>
      <c r="H33" s="11">
        <v>5.0000000000000001E-3</v>
      </c>
      <c r="I33" s="11">
        <v>5.0000000000000001E-3</v>
      </c>
      <c r="J33" s="11">
        <v>5.0000000000000001E-3</v>
      </c>
      <c r="K33" s="11">
        <v>5.0000000000000001E-3</v>
      </c>
      <c r="L33" s="11">
        <v>5.0000000000000001E-3</v>
      </c>
      <c r="M33" s="4"/>
      <c r="N33" s="9" t="s">
        <v>39</v>
      </c>
      <c r="O33" s="9"/>
      <c r="P33" s="10">
        <f>Q33*Q30+R33*R30+S33*S30+T33*T30+U33*U30+V33*V30+W33*W30+X33*X30</f>
        <v>0</v>
      </c>
      <c r="Q33" s="11">
        <f t="shared" si="16"/>
        <v>1.2149999999999999E-2</v>
      </c>
      <c r="R33" s="11">
        <f t="shared" si="16"/>
        <v>1.35E-2</v>
      </c>
      <c r="S33" s="11">
        <v>1.4999999999999999E-2</v>
      </c>
      <c r="T33" s="11">
        <f t="shared" si="17"/>
        <v>1.6500000000000001E-2</v>
      </c>
      <c r="U33" s="11">
        <f t="shared" si="17"/>
        <v>1.8149999999999999E-2</v>
      </c>
      <c r="V33" s="11">
        <v>0.05</v>
      </c>
      <c r="W33" s="11">
        <f>U33</f>
        <v>1.8149999999999999E-2</v>
      </c>
      <c r="X33" s="11">
        <f>T33</f>
        <v>1.6500000000000001E-2</v>
      </c>
      <c r="Y33" s="4"/>
      <c r="Z33" s="9" t="s">
        <v>33</v>
      </c>
      <c r="AA33" s="9"/>
      <c r="AB33" s="10">
        <f>AC33*AC30+AD33*AD30+AE33*AE30+AF33*AF30+AG33*AG30+AH33*AH30+AI33*AI30+AJ33*AJ30</f>
        <v>0.14000000000000001</v>
      </c>
      <c r="AC33" s="11">
        <v>5.0000000000000001E-3</v>
      </c>
      <c r="AD33" s="11">
        <v>5.0000000000000001E-3</v>
      </c>
      <c r="AE33" s="11">
        <v>5.0000000000000001E-3</v>
      </c>
      <c r="AF33" s="11">
        <v>5.0000000000000001E-3</v>
      </c>
      <c r="AG33" s="11">
        <v>5.0000000000000001E-3</v>
      </c>
      <c r="AH33" s="11">
        <v>5.0000000000000001E-3</v>
      </c>
      <c r="AI33" s="11">
        <f>AG33</f>
        <v>5.0000000000000001E-3</v>
      </c>
      <c r="AJ33" s="11">
        <f>AF33</f>
        <v>5.0000000000000001E-3</v>
      </c>
      <c r="AK33" s="4"/>
      <c r="AL33" s="9" t="s">
        <v>55</v>
      </c>
      <c r="AM33" s="9"/>
      <c r="AN33" s="10">
        <f>AO33*AO30+AP33*AP30+AQ33*AQ30+AR33*AR30+AS33*AS30+AT33*AT30+AU33*AU30+AV33*AV30+AQ30</f>
        <v>79.482600000000005</v>
      </c>
      <c r="AO33" s="11">
        <f t="shared" si="18"/>
        <v>7.2900000000000006E-2</v>
      </c>
      <c r="AP33" s="11">
        <f t="shared" si="18"/>
        <v>8.1000000000000003E-2</v>
      </c>
      <c r="AQ33" s="11">
        <v>0.09</v>
      </c>
      <c r="AR33" s="11">
        <f>AQ33+(AQ33*20%)</f>
        <v>0.108</v>
      </c>
      <c r="AS33" s="11">
        <f>AR33+(AR33*10%)</f>
        <v>0.1188</v>
      </c>
      <c r="AT33" s="11">
        <v>0.22</v>
      </c>
      <c r="AU33" s="4">
        <f>AS33</f>
        <v>0.1188</v>
      </c>
      <c r="AV33" s="11">
        <f>AR33</f>
        <v>0.108</v>
      </c>
      <c r="AW33" s="4"/>
      <c r="AX33" s="9" t="s">
        <v>31</v>
      </c>
      <c r="AY33" s="9"/>
      <c r="AZ33" s="10">
        <f>BA33*BA30+BB33*BB30+BC33*BC30+BD33*BD30+BE33*BE30+BF33*BF30+BG33*BG30+BH33*BH30</f>
        <v>0.28000000000000003</v>
      </c>
      <c r="BA33" s="11"/>
      <c r="BB33" s="11"/>
      <c r="BC33" s="11"/>
      <c r="BD33" s="11"/>
      <c r="BE33" s="11"/>
      <c r="BF33" s="11">
        <v>0.01</v>
      </c>
      <c r="BG33" s="11"/>
      <c r="BH33" s="11"/>
      <c r="BI33" s="4"/>
      <c r="BJ33" s="9" t="s">
        <v>75</v>
      </c>
      <c r="BK33" s="9"/>
      <c r="BL33" s="10">
        <f>BM33*BM30+BN33*BN30+BO33*BO30+BP33*BP30+BQ33*BQ30+BR33*BR30+BS33*BS30+BT33*BT30</f>
        <v>0.42907499999999998</v>
      </c>
      <c r="BM33" s="11">
        <f t="shared" si="19"/>
        <v>6.0749999999999997E-3</v>
      </c>
      <c r="BN33" s="11">
        <f t="shared" si="19"/>
        <v>6.7499999999999999E-3</v>
      </c>
      <c r="BO33" s="11">
        <v>7.4999999999999997E-3</v>
      </c>
      <c r="BP33" s="11">
        <f t="shared" si="20"/>
        <v>8.2500000000000004E-3</v>
      </c>
      <c r="BQ33" s="11">
        <f t="shared" si="20"/>
        <v>9.0749999999999997E-3</v>
      </c>
      <c r="BR33" s="11">
        <v>1.4999999999999999E-2</v>
      </c>
      <c r="BS33" s="11">
        <f t="shared" si="21"/>
        <v>9.0749999999999997E-3</v>
      </c>
      <c r="BT33" s="11">
        <f t="shared" si="22"/>
        <v>8.2500000000000004E-3</v>
      </c>
      <c r="BU33" s="4"/>
      <c r="BV33" s="9" t="s">
        <v>39</v>
      </c>
      <c r="BW33" s="9"/>
      <c r="BX33" s="10">
        <f>BY33*BY30+BZ33*BZ30+CA33*CA30+CB33*CB30+CC33*CC30+CD33*CD30+CE33*CE30+CF33*CF30</f>
        <v>1.4181500000000002</v>
      </c>
      <c r="BY33" s="11">
        <f t="shared" si="23"/>
        <v>1.2149999999999999E-2</v>
      </c>
      <c r="BZ33" s="11">
        <f t="shared" si="23"/>
        <v>1.35E-2</v>
      </c>
      <c r="CA33" s="11">
        <v>1.4999999999999999E-2</v>
      </c>
      <c r="CB33" s="11">
        <f t="shared" si="24"/>
        <v>1.6500000000000001E-2</v>
      </c>
      <c r="CC33" s="11">
        <f t="shared" si="24"/>
        <v>1.8149999999999999E-2</v>
      </c>
      <c r="CD33" s="11">
        <v>0.05</v>
      </c>
      <c r="CE33" s="11">
        <f>CC33</f>
        <v>1.8149999999999999E-2</v>
      </c>
      <c r="CF33" s="11">
        <f>CB33</f>
        <v>1.6500000000000001E-2</v>
      </c>
      <c r="CG33" s="4"/>
    </row>
    <row r="34" spans="2:85" ht="18" customHeight="1" x14ac:dyDescent="0.25">
      <c r="B34" s="9" t="s">
        <v>35</v>
      </c>
      <c r="C34" s="9"/>
      <c r="D34" s="10"/>
      <c r="E34" s="4" t="s">
        <v>36</v>
      </c>
      <c r="F34" s="4" t="s">
        <v>36</v>
      </c>
      <c r="G34" s="4" t="s">
        <v>36</v>
      </c>
      <c r="H34" s="4" t="s">
        <v>36</v>
      </c>
      <c r="I34" s="4" t="s">
        <v>36</v>
      </c>
      <c r="J34" s="4" t="s">
        <v>36</v>
      </c>
      <c r="K34" s="4" t="s">
        <v>36</v>
      </c>
      <c r="L34" s="4" t="s">
        <v>36</v>
      </c>
      <c r="M34" s="4"/>
      <c r="N34" s="9" t="s">
        <v>33</v>
      </c>
      <c r="O34" s="9"/>
      <c r="P34" s="10">
        <f>Q34*Q30+R34*R30+S34*S30+T34*T30+U34*U30+V34*V30+W34*W30+X34*X30</f>
        <v>0</v>
      </c>
      <c r="Q34" s="11">
        <v>5.0000000000000001E-3</v>
      </c>
      <c r="R34" s="11">
        <v>5.0000000000000001E-3</v>
      </c>
      <c r="S34" s="11">
        <v>5.0000000000000001E-3</v>
      </c>
      <c r="T34" s="11">
        <v>5.0000000000000001E-3</v>
      </c>
      <c r="U34" s="11">
        <v>5.0000000000000001E-3</v>
      </c>
      <c r="V34" s="11">
        <v>5.0000000000000001E-3</v>
      </c>
      <c r="W34" s="11">
        <f>U34</f>
        <v>5.0000000000000001E-3</v>
      </c>
      <c r="X34" s="11">
        <f>T34</f>
        <v>5.0000000000000001E-3</v>
      </c>
      <c r="Y34" s="4"/>
      <c r="Z34" s="9" t="s">
        <v>35</v>
      </c>
      <c r="AA34" s="9"/>
      <c r="AB34" s="15"/>
      <c r="AC34" s="11" t="s">
        <v>36</v>
      </c>
      <c r="AD34" s="11" t="s">
        <v>36</v>
      </c>
      <c r="AE34" s="11" t="s">
        <v>36</v>
      </c>
      <c r="AF34" s="11" t="s">
        <v>36</v>
      </c>
      <c r="AG34" s="11" t="s">
        <v>36</v>
      </c>
      <c r="AH34" s="11" t="s">
        <v>36</v>
      </c>
      <c r="AI34" s="11" t="s">
        <v>36</v>
      </c>
      <c r="AJ34" s="11" t="s">
        <v>36</v>
      </c>
      <c r="AK34" s="4"/>
      <c r="AL34" s="9" t="s">
        <v>33</v>
      </c>
      <c r="AM34" s="9"/>
      <c r="AN34" s="10">
        <f>AO34*AO30+AP34*AP30+AQ34*AQ30+AR34*AR30+AS34*AS30+AT34*AT30+AU34*AU30+AV34*AV30</f>
        <v>1.6950000000000001</v>
      </c>
      <c r="AO34" s="11">
        <v>5.0000000000000001E-3</v>
      </c>
      <c r="AP34" s="11">
        <v>5.0000000000000001E-3</v>
      </c>
      <c r="AQ34" s="11">
        <v>5.0000000000000001E-3</v>
      </c>
      <c r="AR34" s="11">
        <v>5.0000000000000001E-3</v>
      </c>
      <c r="AS34" s="11">
        <v>5.0000000000000001E-3</v>
      </c>
      <c r="AT34" s="11">
        <v>5.0000000000000001E-3</v>
      </c>
      <c r="AU34" s="11">
        <v>5.0000000000000001E-3</v>
      </c>
      <c r="AV34" s="11">
        <v>5.0000000000000001E-3</v>
      </c>
      <c r="AW34" s="4"/>
      <c r="AX34" s="9" t="s">
        <v>43</v>
      </c>
      <c r="AY34" s="9"/>
      <c r="AZ34" s="10">
        <f>BA34*BA30+BB34*BB30+BC34*BC30+BD34*BD30+BE34*BE30+BF34*BF30+BG34*BG30+BH34*BH30</f>
        <v>0.28000000000000003</v>
      </c>
      <c r="BA34" s="15"/>
      <c r="BB34" s="15"/>
      <c r="BC34" s="15"/>
      <c r="BD34" s="15"/>
      <c r="BE34" s="4"/>
      <c r="BF34" s="11">
        <v>0.01</v>
      </c>
      <c r="BG34" s="4"/>
      <c r="BH34" s="4"/>
      <c r="BI34" s="4"/>
      <c r="BJ34" s="9" t="s">
        <v>76</v>
      </c>
      <c r="BK34" s="9"/>
      <c r="BL34" s="10">
        <f>BM34*BM30+BN34*BN30+BO34*BO30+BP34*BP30+BQ34*BQ30+BR34*BR30+BS34*BS30+BT34*BT30</f>
        <v>0.28660000000000002</v>
      </c>
      <c r="BM34" s="11">
        <f t="shared" si="19"/>
        <v>4.0500000000000006E-3</v>
      </c>
      <c r="BN34" s="11">
        <f t="shared" si="19"/>
        <v>4.5000000000000005E-3</v>
      </c>
      <c r="BO34" s="11">
        <v>5.0000000000000001E-3</v>
      </c>
      <c r="BP34" s="11">
        <f>BO34+(BO34*20%)</f>
        <v>6.0000000000000001E-3</v>
      </c>
      <c r="BQ34" s="11">
        <f>BP34+(BP34*10%)</f>
        <v>6.6E-3</v>
      </c>
      <c r="BR34" s="11">
        <v>0.01</v>
      </c>
      <c r="BS34" s="11">
        <f t="shared" si="21"/>
        <v>6.6E-3</v>
      </c>
      <c r="BT34" s="11">
        <f t="shared" si="22"/>
        <v>6.0000000000000001E-3</v>
      </c>
      <c r="BU34" s="4"/>
      <c r="BV34" s="9" t="s">
        <v>33</v>
      </c>
      <c r="BW34" s="9"/>
      <c r="BX34" s="10">
        <f>BY34*BY30+BZ34*BZ30+CA34*CA30+CB34*CB30+CC34*CC30+CD34*CD30+CE34*CE30+CF34*CF30</f>
        <v>0.14500000000000002</v>
      </c>
      <c r="BY34" s="11">
        <v>5.0000000000000001E-3</v>
      </c>
      <c r="BZ34" s="11">
        <v>5.0000000000000001E-3</v>
      </c>
      <c r="CA34" s="11">
        <v>5.0000000000000001E-3</v>
      </c>
      <c r="CB34" s="11">
        <v>5.0000000000000001E-3</v>
      </c>
      <c r="CC34" s="11">
        <v>5.0000000000000001E-3</v>
      </c>
      <c r="CD34" s="11">
        <v>5.0000000000000001E-3</v>
      </c>
      <c r="CE34" s="11">
        <f>CC34</f>
        <v>5.0000000000000001E-3</v>
      </c>
      <c r="CF34" s="11">
        <f>CB34</f>
        <v>5.0000000000000001E-3</v>
      </c>
      <c r="CG34" s="4"/>
    </row>
    <row r="35" spans="2:85" ht="18" customHeight="1" x14ac:dyDescent="0.25">
      <c r="B35" s="191" t="s">
        <v>77</v>
      </c>
      <c r="C35" s="192"/>
      <c r="D35" s="192"/>
      <c r="E35" s="192"/>
      <c r="F35" s="192"/>
      <c r="G35" s="192"/>
      <c r="H35" s="192"/>
      <c r="I35" s="192"/>
      <c r="J35" s="192"/>
      <c r="K35" s="192"/>
      <c r="L35" s="192"/>
      <c r="M35" s="193"/>
      <c r="N35" s="9" t="s">
        <v>35</v>
      </c>
      <c r="O35" s="9"/>
      <c r="P35" s="15"/>
      <c r="Q35" s="11" t="s">
        <v>36</v>
      </c>
      <c r="R35" s="11" t="s">
        <v>36</v>
      </c>
      <c r="S35" s="11" t="s">
        <v>36</v>
      </c>
      <c r="T35" s="11" t="s">
        <v>36</v>
      </c>
      <c r="U35" s="11" t="s">
        <v>36</v>
      </c>
      <c r="V35" s="11" t="s">
        <v>36</v>
      </c>
      <c r="W35" s="11" t="s">
        <v>36</v>
      </c>
      <c r="X35" s="11" t="s">
        <v>36</v>
      </c>
      <c r="Y35" s="4"/>
      <c r="Z35" s="209" t="s">
        <v>78</v>
      </c>
      <c r="AA35" s="210"/>
      <c r="AB35" s="210"/>
      <c r="AC35" s="210"/>
      <c r="AD35" s="210"/>
      <c r="AE35" s="210"/>
      <c r="AF35" s="210"/>
      <c r="AG35" s="210"/>
      <c r="AH35" s="210"/>
      <c r="AI35" s="210"/>
      <c r="AJ35" s="210"/>
      <c r="AK35" s="211"/>
      <c r="AL35" s="9" t="s">
        <v>35</v>
      </c>
      <c r="AM35" s="9"/>
      <c r="AN35" s="4"/>
      <c r="AO35" s="4" t="s">
        <v>36</v>
      </c>
      <c r="AP35" s="4" t="s">
        <v>36</v>
      </c>
      <c r="AQ35" s="4" t="s">
        <v>36</v>
      </c>
      <c r="AR35" s="4" t="s">
        <v>36</v>
      </c>
      <c r="AS35" s="4" t="s">
        <v>36</v>
      </c>
      <c r="AT35" s="4" t="s">
        <v>36</v>
      </c>
      <c r="AU35" s="4" t="s">
        <v>36</v>
      </c>
      <c r="AV35" s="4" t="s">
        <v>36</v>
      </c>
      <c r="AW35" s="4"/>
      <c r="AX35" s="9" t="s">
        <v>45</v>
      </c>
      <c r="AY35" s="9"/>
      <c r="AZ35" s="10">
        <f>BA35*BA30+BB35*BB30+BC35*BC30+BD35*BD30+BE35*BE30+BF35*BF30+BG35*BG30+BH35*BH30</f>
        <v>0.28000000000000003</v>
      </c>
      <c r="BA35" s="15"/>
      <c r="BB35" s="15"/>
      <c r="BC35" s="15"/>
      <c r="BD35" s="15"/>
      <c r="BE35" s="4"/>
      <c r="BF35" s="11">
        <v>0.01</v>
      </c>
      <c r="BG35" s="4"/>
      <c r="BH35" s="4"/>
      <c r="BI35" s="4"/>
      <c r="BJ35" s="9" t="s">
        <v>79</v>
      </c>
      <c r="BK35" s="9"/>
      <c r="BL35" s="10">
        <f>BM35*BM30+BN35*BN30+BO35*BO30+BP35*BP30+BQ35*BQ30+BR35*BR30+BS35*BS30+BT35*BT30</f>
        <v>0.28660000000000002</v>
      </c>
      <c r="BM35" s="11">
        <f t="shared" si="19"/>
        <v>4.0500000000000006E-3</v>
      </c>
      <c r="BN35" s="11">
        <f t="shared" si="19"/>
        <v>4.5000000000000005E-3</v>
      </c>
      <c r="BO35" s="11">
        <v>5.0000000000000001E-3</v>
      </c>
      <c r="BP35" s="11">
        <f>BO35+(BO35*20%)</f>
        <v>6.0000000000000001E-3</v>
      </c>
      <c r="BQ35" s="11">
        <f>BP35+(BP35*10%)</f>
        <v>6.6E-3</v>
      </c>
      <c r="BR35" s="11">
        <v>0.01</v>
      </c>
      <c r="BS35" s="11">
        <f t="shared" si="21"/>
        <v>6.6E-3</v>
      </c>
      <c r="BT35" s="11">
        <f t="shared" si="22"/>
        <v>6.0000000000000001E-3</v>
      </c>
      <c r="BU35" s="4"/>
      <c r="BV35" s="9" t="s">
        <v>35</v>
      </c>
      <c r="BW35" s="9"/>
      <c r="BX35" s="15"/>
      <c r="BY35" s="11" t="s">
        <v>36</v>
      </c>
      <c r="BZ35" s="11" t="s">
        <v>36</v>
      </c>
      <c r="CA35" s="11" t="s">
        <v>36</v>
      </c>
      <c r="CB35" s="11" t="s">
        <v>36</v>
      </c>
      <c r="CC35" s="11" t="s">
        <v>36</v>
      </c>
      <c r="CD35" s="11" t="s">
        <v>36</v>
      </c>
      <c r="CE35" s="11" t="s">
        <v>36</v>
      </c>
      <c r="CF35" s="11" t="s">
        <v>36</v>
      </c>
      <c r="CG35" s="4"/>
    </row>
    <row r="36" spans="2:85" ht="18" customHeight="1" x14ac:dyDescent="0.25">
      <c r="B36" s="4"/>
      <c r="C36" s="4"/>
      <c r="D36" s="5" t="s">
        <v>15</v>
      </c>
      <c r="E36" s="5" t="s">
        <v>16</v>
      </c>
      <c r="F36" s="5" t="s">
        <v>17</v>
      </c>
      <c r="G36" s="5" t="s">
        <v>18</v>
      </c>
      <c r="H36" s="5" t="s">
        <v>19</v>
      </c>
      <c r="I36" s="5" t="s">
        <v>20</v>
      </c>
      <c r="J36" s="5" t="s">
        <v>21</v>
      </c>
      <c r="K36" s="5" t="s">
        <v>22</v>
      </c>
      <c r="L36" s="5" t="s">
        <v>23</v>
      </c>
      <c r="M36" s="5"/>
      <c r="N36" s="191" t="s">
        <v>80</v>
      </c>
      <c r="O36" s="192"/>
      <c r="P36" s="192"/>
      <c r="Q36" s="192"/>
      <c r="R36" s="192"/>
      <c r="S36" s="192"/>
      <c r="T36" s="192"/>
      <c r="U36" s="192"/>
      <c r="V36" s="192"/>
      <c r="W36" s="192"/>
      <c r="X36" s="192"/>
      <c r="Y36" s="193"/>
      <c r="Z36" s="4"/>
      <c r="AA36" s="4"/>
      <c r="AB36" s="5" t="s">
        <v>15</v>
      </c>
      <c r="AC36" s="5" t="s">
        <v>16</v>
      </c>
      <c r="AD36" s="5" t="s">
        <v>17</v>
      </c>
      <c r="AE36" s="5" t="s">
        <v>18</v>
      </c>
      <c r="AF36" s="5" t="s">
        <v>19</v>
      </c>
      <c r="AG36" s="5" t="s">
        <v>20</v>
      </c>
      <c r="AH36" s="5" t="s">
        <v>21</v>
      </c>
      <c r="AI36" s="5" t="s">
        <v>22</v>
      </c>
      <c r="AJ36" s="5" t="s">
        <v>23</v>
      </c>
      <c r="AK36" s="5"/>
      <c r="AL36" s="191" t="s">
        <v>81</v>
      </c>
      <c r="AM36" s="192"/>
      <c r="AN36" s="192"/>
      <c r="AO36" s="192"/>
      <c r="AP36" s="192"/>
      <c r="AQ36" s="192"/>
      <c r="AR36" s="192"/>
      <c r="AS36" s="192"/>
      <c r="AT36" s="192"/>
      <c r="AU36" s="192"/>
      <c r="AV36" s="192"/>
      <c r="AW36" s="193"/>
      <c r="AX36" s="9" t="s">
        <v>39</v>
      </c>
      <c r="AY36" s="9"/>
      <c r="AZ36" s="10">
        <f>BA36*BA30+BB36*BB30+BC36*BC30+BD36*BD30+BE36*BE30+BF36*BF30+BG36*BG30+BH36*BH30</f>
        <v>0.28000000000000003</v>
      </c>
      <c r="BA36" s="15"/>
      <c r="BB36" s="15"/>
      <c r="BC36" s="15"/>
      <c r="BD36" s="15"/>
      <c r="BE36" s="11"/>
      <c r="BF36" s="11">
        <v>0.01</v>
      </c>
      <c r="BG36" s="4"/>
      <c r="BH36" s="4"/>
      <c r="BI36" s="4"/>
      <c r="BJ36" s="9" t="s">
        <v>33</v>
      </c>
      <c r="BK36" s="9"/>
      <c r="BL36" s="10">
        <f>BM36*BM30+BN36*BN30+BO36*BO30+BP36*BP30+BQ36*BQ30+BR36*BR30+BS36*BS30+BT36*BT30</f>
        <v>0.14500000000000002</v>
      </c>
      <c r="BM36" s="11">
        <v>5.0000000000000001E-3</v>
      </c>
      <c r="BN36" s="11">
        <v>5.0000000000000001E-3</v>
      </c>
      <c r="BO36" s="11">
        <v>5.0000000000000001E-3</v>
      </c>
      <c r="BP36" s="11">
        <v>5.0000000000000001E-3</v>
      </c>
      <c r="BQ36" s="11">
        <v>5.0000000000000001E-3</v>
      </c>
      <c r="BR36" s="11">
        <v>5.0000000000000001E-3</v>
      </c>
      <c r="BS36" s="11">
        <f t="shared" si="21"/>
        <v>5.0000000000000001E-3</v>
      </c>
      <c r="BT36" s="11">
        <f t="shared" si="22"/>
        <v>5.0000000000000001E-3</v>
      </c>
      <c r="BU36" s="4"/>
      <c r="BV36" s="191" t="s">
        <v>82</v>
      </c>
      <c r="BW36" s="192"/>
      <c r="BX36" s="192"/>
      <c r="BY36" s="192"/>
      <c r="BZ36" s="192"/>
      <c r="CA36" s="192"/>
      <c r="CB36" s="192"/>
      <c r="CC36" s="192"/>
      <c r="CD36" s="192"/>
      <c r="CE36" s="192"/>
      <c r="CF36" s="192"/>
      <c r="CG36" s="193"/>
    </row>
    <row r="37" spans="2:85" ht="18" customHeight="1" x14ac:dyDescent="0.25">
      <c r="B37" s="6" t="s">
        <v>24</v>
      </c>
      <c r="C37" s="6"/>
      <c r="D37" s="7">
        <f>SUM(E37:M37)</f>
        <v>0</v>
      </c>
      <c r="E37" s="7"/>
      <c r="F37" s="7"/>
      <c r="G37" s="7"/>
      <c r="H37" s="7"/>
      <c r="I37" s="7"/>
      <c r="J37" s="7"/>
      <c r="K37" s="7"/>
      <c r="L37" s="7"/>
      <c r="M37" s="4"/>
      <c r="N37" s="4"/>
      <c r="O37" s="6"/>
      <c r="P37" s="5" t="s">
        <v>15</v>
      </c>
      <c r="Q37" s="5" t="s">
        <v>16</v>
      </c>
      <c r="R37" s="5" t="s">
        <v>17</v>
      </c>
      <c r="S37" s="5" t="s">
        <v>18</v>
      </c>
      <c r="T37" s="5" t="s">
        <v>19</v>
      </c>
      <c r="U37" s="5" t="s">
        <v>20</v>
      </c>
      <c r="V37" s="5" t="s">
        <v>21</v>
      </c>
      <c r="W37" s="5" t="s">
        <v>22</v>
      </c>
      <c r="X37" s="5" t="s">
        <v>23</v>
      </c>
      <c r="Y37" s="5"/>
      <c r="Z37" s="6" t="s">
        <v>24</v>
      </c>
      <c r="AA37" s="6"/>
      <c r="AB37" s="7">
        <f>SUM(AC37:AK37)</f>
        <v>0</v>
      </c>
      <c r="AC37" s="7"/>
      <c r="AD37" s="7"/>
      <c r="AE37" s="7"/>
      <c r="AF37" s="7"/>
      <c r="AG37" s="7"/>
      <c r="AH37" s="7"/>
      <c r="AI37" s="7"/>
      <c r="AJ37" s="7"/>
      <c r="AK37" s="4"/>
      <c r="AL37" s="4"/>
      <c r="AM37" s="4"/>
      <c r="AN37" s="5" t="s">
        <v>15</v>
      </c>
      <c r="AO37" s="5" t="s">
        <v>16</v>
      </c>
      <c r="AP37" s="5" t="s">
        <v>17</v>
      </c>
      <c r="AQ37" s="5" t="s">
        <v>18</v>
      </c>
      <c r="AR37" s="5" t="s">
        <v>19</v>
      </c>
      <c r="AS37" s="5" t="s">
        <v>20</v>
      </c>
      <c r="AT37" s="5" t="s">
        <v>21</v>
      </c>
      <c r="AU37" s="5" t="s">
        <v>22</v>
      </c>
      <c r="AV37" s="5" t="s">
        <v>23</v>
      </c>
      <c r="AW37" s="5"/>
      <c r="AX37" s="9" t="s">
        <v>33</v>
      </c>
      <c r="AY37" s="9"/>
      <c r="AZ37" s="10">
        <f>BA37*BA30+BB37*BB30+BC37*BC30+BD37*BD30+BE37*BE30+BF37*BF30+BG37*BG30+BH37*BH30</f>
        <v>0.14500000000000002</v>
      </c>
      <c r="BA37" s="11">
        <v>5.0000000000000001E-3</v>
      </c>
      <c r="BB37" s="11">
        <v>5.0000000000000001E-3</v>
      </c>
      <c r="BC37" s="11">
        <v>5.0000000000000001E-3</v>
      </c>
      <c r="BD37" s="11">
        <v>5.0000000000000001E-3</v>
      </c>
      <c r="BE37" s="11">
        <v>5.0000000000000001E-3</v>
      </c>
      <c r="BF37" s="11">
        <v>5.0000000000000001E-3</v>
      </c>
      <c r="BG37" s="11">
        <v>5.0000000000000001E-3</v>
      </c>
      <c r="BH37" s="11">
        <v>5.0000000000000001E-3</v>
      </c>
      <c r="BI37" s="4"/>
      <c r="BJ37" s="9" t="s">
        <v>35</v>
      </c>
      <c r="BK37" s="9"/>
      <c r="BL37" s="15"/>
      <c r="BM37" s="11" t="s">
        <v>36</v>
      </c>
      <c r="BN37" s="11" t="s">
        <v>36</v>
      </c>
      <c r="BO37" s="11" t="s">
        <v>36</v>
      </c>
      <c r="BP37" s="11" t="s">
        <v>36</v>
      </c>
      <c r="BQ37" s="11" t="s">
        <v>36</v>
      </c>
      <c r="BR37" s="11" t="s">
        <v>36</v>
      </c>
      <c r="BS37" s="11" t="s">
        <v>36</v>
      </c>
      <c r="BT37" s="11" t="s">
        <v>36</v>
      </c>
      <c r="BU37" s="4"/>
      <c r="BV37" s="4"/>
      <c r="BW37" s="4"/>
      <c r="BX37" s="5" t="s">
        <v>15</v>
      </c>
      <c r="BY37" s="5" t="s">
        <v>16</v>
      </c>
      <c r="BZ37" s="5" t="s">
        <v>17</v>
      </c>
      <c r="CA37" s="5" t="s">
        <v>18</v>
      </c>
      <c r="CB37" s="5" t="s">
        <v>19</v>
      </c>
      <c r="CC37" s="5" t="s">
        <v>20</v>
      </c>
      <c r="CD37" s="5" t="s">
        <v>21</v>
      </c>
      <c r="CE37" s="5" t="s">
        <v>22</v>
      </c>
      <c r="CF37" s="5" t="s">
        <v>23</v>
      </c>
      <c r="CG37" s="5"/>
    </row>
    <row r="38" spans="2:85" ht="18" customHeight="1" x14ac:dyDescent="0.25">
      <c r="B38" s="9" t="s">
        <v>77</v>
      </c>
      <c r="C38" s="9"/>
      <c r="D38" s="17">
        <f>E38*E37+F38*F37+G38*G37+H38*H37+I38*I37+J38*J37+K38*K37+L38*L37</f>
        <v>0</v>
      </c>
      <c r="E38" s="11">
        <f>F38-(F38*10%)</f>
        <v>9.7199999999999995E-2</v>
      </c>
      <c r="F38" s="11">
        <f>G38-(G38*10%)</f>
        <v>0.108</v>
      </c>
      <c r="G38" s="11">
        <v>0.12</v>
      </c>
      <c r="H38" s="11">
        <f>G38+(G38*10%)</f>
        <v>0.13200000000000001</v>
      </c>
      <c r="I38" s="11">
        <f>H38+(H38*10%)</f>
        <v>0.1452</v>
      </c>
      <c r="J38" s="11">
        <v>0.3</v>
      </c>
      <c r="K38" s="11">
        <f>I38</f>
        <v>0.1452</v>
      </c>
      <c r="L38" s="11">
        <f>H38</f>
        <v>0.13200000000000001</v>
      </c>
      <c r="M38" s="4"/>
      <c r="N38" s="6" t="s">
        <v>24</v>
      </c>
      <c r="O38" s="9"/>
      <c r="P38" s="7">
        <f>SUM(Q38:Y38)</f>
        <v>0</v>
      </c>
      <c r="Q38" s="7"/>
      <c r="R38" s="7"/>
      <c r="S38" s="7"/>
      <c r="T38" s="7"/>
      <c r="U38" s="7"/>
      <c r="V38" s="7"/>
      <c r="W38" s="7"/>
      <c r="X38" s="7"/>
      <c r="Y38" s="4"/>
      <c r="Z38" s="9" t="s">
        <v>83</v>
      </c>
      <c r="AA38" s="9"/>
      <c r="AB38" s="10">
        <f>AC38*AC37+AD38*AD37+AE38*AE37+AF38*AF37+AG38*AG37+AH38*AH37+AI38*AI37+AJ38*AJ37</f>
        <v>0</v>
      </c>
      <c r="AC38" s="11">
        <f t="shared" ref="AC38:AD40" si="25">AD38-(AD38*10%)</f>
        <v>0</v>
      </c>
      <c r="AD38" s="11">
        <f t="shared" si="25"/>
        <v>0</v>
      </c>
      <c r="AE38" s="11"/>
      <c r="AF38" s="11">
        <f>AE38+(AE38*20%)</f>
        <v>0</v>
      </c>
      <c r="AG38" s="11"/>
      <c r="AH38" s="11">
        <v>0.3</v>
      </c>
      <c r="AI38" s="11">
        <f>AG38</f>
        <v>0</v>
      </c>
      <c r="AJ38" s="11">
        <f>AF38</f>
        <v>0</v>
      </c>
      <c r="AK38" s="4"/>
      <c r="AL38" s="6" t="s">
        <v>24</v>
      </c>
      <c r="AM38" s="6"/>
      <c r="AN38" s="7">
        <f>SUM(AO38:AW38)</f>
        <v>16</v>
      </c>
      <c r="AO38" s="7"/>
      <c r="AP38" s="7"/>
      <c r="AQ38" s="7"/>
      <c r="AR38" s="7"/>
      <c r="AS38" s="7"/>
      <c r="AT38" s="7">
        <f>28-12</f>
        <v>16</v>
      </c>
      <c r="AU38" s="7"/>
      <c r="AV38" s="7"/>
      <c r="AW38" s="4"/>
      <c r="AX38" s="9" t="s">
        <v>35</v>
      </c>
      <c r="AY38" s="9"/>
      <c r="AZ38" s="10"/>
      <c r="BA38" s="4" t="s">
        <v>36</v>
      </c>
      <c r="BB38" s="4" t="s">
        <v>36</v>
      </c>
      <c r="BC38" s="4" t="s">
        <v>36</v>
      </c>
      <c r="BD38" s="4" t="s">
        <v>36</v>
      </c>
      <c r="BE38" s="4" t="s">
        <v>36</v>
      </c>
      <c r="BF38" s="4" t="s">
        <v>36</v>
      </c>
      <c r="BG38" s="4" t="s">
        <v>36</v>
      </c>
      <c r="BH38" s="4" t="s">
        <v>36</v>
      </c>
      <c r="BI38" s="4"/>
      <c r="BJ38" s="206" t="s">
        <v>84</v>
      </c>
      <c r="BK38" s="207"/>
      <c r="BL38" s="207"/>
      <c r="BM38" s="207"/>
      <c r="BN38" s="207"/>
      <c r="BO38" s="207"/>
      <c r="BP38" s="207"/>
      <c r="BQ38" s="207"/>
      <c r="BR38" s="207"/>
      <c r="BS38" s="207"/>
      <c r="BT38" s="207"/>
      <c r="BU38" s="208"/>
      <c r="BV38" s="6" t="s">
        <v>24</v>
      </c>
      <c r="BW38" s="6"/>
      <c r="BX38" s="7">
        <f>SUM(BY38:CG38)</f>
        <v>39</v>
      </c>
      <c r="BY38" s="7"/>
      <c r="BZ38" s="7"/>
      <c r="CA38" s="7"/>
      <c r="CB38" s="7"/>
      <c r="CC38" s="7"/>
      <c r="CD38" s="7">
        <v>38</v>
      </c>
      <c r="CE38" s="7">
        <v>1</v>
      </c>
      <c r="CF38" s="7"/>
      <c r="CG38" s="4"/>
    </row>
    <row r="39" spans="2:85" ht="18" customHeight="1" x14ac:dyDescent="0.25">
      <c r="B39" s="9" t="s">
        <v>32</v>
      </c>
      <c r="C39" s="9"/>
      <c r="D39" s="10">
        <f>E39*E37+F39*F37+G39*G37+H39*H37+I39*I37+J39*J37+K39*K37+L39*L37</f>
        <v>0</v>
      </c>
      <c r="E39" s="11">
        <f>F39-(F39*10%)</f>
        <v>9.7200000000000012E-3</v>
      </c>
      <c r="F39" s="11">
        <f>G39-(G39*10%)</f>
        <v>1.0800000000000001E-2</v>
      </c>
      <c r="G39" s="11">
        <v>1.2E-2</v>
      </c>
      <c r="H39" s="11">
        <f>G39+(G39*10%)</f>
        <v>1.32E-2</v>
      </c>
      <c r="I39" s="11">
        <f>H39+(H39*10%)</f>
        <v>1.452E-2</v>
      </c>
      <c r="J39" s="11">
        <v>0.03</v>
      </c>
      <c r="K39" s="11">
        <f>I39</f>
        <v>1.452E-2</v>
      </c>
      <c r="L39" s="11">
        <f>H39</f>
        <v>1.32E-2</v>
      </c>
      <c r="M39" s="4"/>
      <c r="N39" s="9" t="s">
        <v>85</v>
      </c>
      <c r="O39" s="9"/>
      <c r="P39" s="10">
        <f>Q39*Q38+R39*R38+S39*S38+T39*T38+U39*U38+V39*V38+W39*W38+X39*X38</f>
        <v>0</v>
      </c>
      <c r="Q39" s="11">
        <f t="shared" ref="Q39:R41" si="26">R39-(R39*10%)</f>
        <v>8.1000000000000003E-2</v>
      </c>
      <c r="R39" s="11">
        <f t="shared" si="26"/>
        <v>0.09</v>
      </c>
      <c r="S39" s="11">
        <v>0.1</v>
      </c>
      <c r="T39" s="11">
        <f>S39+(S39*20%)</f>
        <v>0.12000000000000001</v>
      </c>
      <c r="U39" s="11">
        <v>0.2</v>
      </c>
      <c r="V39" s="11">
        <v>0.3</v>
      </c>
      <c r="W39" s="11">
        <f>U39</f>
        <v>0.2</v>
      </c>
      <c r="X39" s="11">
        <f>T39</f>
        <v>0.12000000000000001</v>
      </c>
      <c r="Y39" s="4"/>
      <c r="Z39" s="9" t="s">
        <v>32</v>
      </c>
      <c r="AA39" s="9"/>
      <c r="AB39" s="10">
        <f>AC39*AC37+AD39*AD37+AE39*AE37+AF39*AF37+AG39*AG37+AH39*AH37+AI39*AI37+AJ39*AJ37</f>
        <v>0</v>
      </c>
      <c r="AC39" s="11">
        <f t="shared" si="25"/>
        <v>0</v>
      </c>
      <c r="AD39" s="11">
        <f t="shared" si="25"/>
        <v>0</v>
      </c>
      <c r="AE39" s="11"/>
      <c r="AF39" s="11">
        <f>AE39+(AE39*20%)</f>
        <v>0</v>
      </c>
      <c r="AG39" s="11"/>
      <c r="AH39" s="11"/>
      <c r="AI39" s="11">
        <f>AG39</f>
        <v>0</v>
      </c>
      <c r="AJ39" s="11">
        <f>AF39</f>
        <v>0</v>
      </c>
      <c r="AK39" s="4"/>
      <c r="AL39" s="9" t="s">
        <v>30</v>
      </c>
      <c r="AM39" s="9"/>
      <c r="AN39" s="12">
        <f>AO39*AO38+AP39*AP38+AQ39*AQ38+AR39*AR38+AS39*AS38+AT39*AT38+AU39*AU38+AV39*AV38</f>
        <v>4.8</v>
      </c>
      <c r="AO39" s="11">
        <f t="shared" ref="AO39:AP46" si="27">AP39-(AP39*10%)</f>
        <v>8.1000000000000003E-2</v>
      </c>
      <c r="AP39" s="11">
        <f t="shared" si="27"/>
        <v>0.09</v>
      </c>
      <c r="AQ39" s="11">
        <v>0.1</v>
      </c>
      <c r="AR39" s="11">
        <f t="shared" ref="AR39:AR46" si="28">AQ39+(AQ39*20%)</f>
        <v>0.12000000000000001</v>
      </c>
      <c r="AS39" s="11">
        <v>0.15</v>
      </c>
      <c r="AT39" s="11">
        <v>0.3</v>
      </c>
      <c r="AU39" s="11">
        <f t="shared" ref="AU39:AU46" si="29">AS39</f>
        <v>0.15</v>
      </c>
      <c r="AV39" s="11">
        <f>AR39</f>
        <v>0.12000000000000001</v>
      </c>
      <c r="AW39" s="11"/>
      <c r="AX39" s="191" t="s">
        <v>86</v>
      </c>
      <c r="AY39" s="192"/>
      <c r="AZ39" s="192"/>
      <c r="BA39" s="192"/>
      <c r="BB39" s="192"/>
      <c r="BC39" s="192"/>
      <c r="BD39" s="192"/>
      <c r="BE39" s="192"/>
      <c r="BF39" s="192"/>
      <c r="BG39" s="192"/>
      <c r="BH39" s="192"/>
      <c r="BI39" s="193"/>
      <c r="BJ39" s="4"/>
      <c r="BK39" s="4"/>
      <c r="BL39" s="5" t="s">
        <v>15</v>
      </c>
      <c r="BM39" s="5" t="s">
        <v>16</v>
      </c>
      <c r="BN39" s="5" t="s">
        <v>17</v>
      </c>
      <c r="BO39" s="5" t="s">
        <v>18</v>
      </c>
      <c r="BP39" s="5" t="s">
        <v>19</v>
      </c>
      <c r="BQ39" s="5" t="s">
        <v>20</v>
      </c>
      <c r="BR39" s="5" t="s">
        <v>21</v>
      </c>
      <c r="BS39" s="5" t="s">
        <v>22</v>
      </c>
      <c r="BT39" s="5" t="s">
        <v>23</v>
      </c>
      <c r="BU39" s="5"/>
      <c r="BV39" s="9" t="s">
        <v>26</v>
      </c>
      <c r="BW39" s="9"/>
      <c r="BX39" s="12">
        <f>BY39*BY38+BZ39*BZ38+CA39*CA38+CB39*CB38+CC39*CC38+CD39*CD38+CE39*CE38+CF39*CF38</f>
        <v>7.7500000000000009</v>
      </c>
      <c r="BY39" s="11">
        <f t="shared" ref="BY39:BZ43" si="30">BZ39-(BZ39*10%)</f>
        <v>8.1000000000000003E-2</v>
      </c>
      <c r="BZ39" s="11">
        <f t="shared" si="30"/>
        <v>0.09</v>
      </c>
      <c r="CA39" s="11">
        <v>0.1</v>
      </c>
      <c r="CB39" s="11">
        <f>CA39+(CA39*20%)</f>
        <v>0.12000000000000001</v>
      </c>
      <c r="CC39" s="11">
        <v>0.15</v>
      </c>
      <c r="CD39" s="11">
        <v>0.2</v>
      </c>
      <c r="CE39" s="11">
        <f>CC39</f>
        <v>0.15</v>
      </c>
      <c r="CF39" s="11">
        <f>CB39</f>
        <v>0.12000000000000001</v>
      </c>
      <c r="CG39" s="4"/>
    </row>
    <row r="40" spans="2:85" ht="18" customHeight="1" x14ac:dyDescent="0.25">
      <c r="B40" s="9" t="s">
        <v>33</v>
      </c>
      <c r="C40" s="9"/>
      <c r="D40" s="10">
        <f>E40*E37+F40*F37+G40*G37+H40*H37+I40*I37+J40*J37+K40*K37+L40*L37</f>
        <v>0</v>
      </c>
      <c r="E40" s="11">
        <v>5.0000000000000001E-3</v>
      </c>
      <c r="F40" s="11">
        <v>5.0000000000000001E-3</v>
      </c>
      <c r="G40" s="11">
        <v>5.0000000000000001E-3</v>
      </c>
      <c r="H40" s="11">
        <v>5.0000000000000001E-3</v>
      </c>
      <c r="I40" s="11">
        <v>5.0000000000000001E-3</v>
      </c>
      <c r="J40" s="11">
        <v>5.0000000000000001E-3</v>
      </c>
      <c r="K40" s="11">
        <v>5.0000000000000001E-3</v>
      </c>
      <c r="L40" s="11">
        <v>5.0000000000000001E-3</v>
      </c>
      <c r="M40" s="4"/>
      <c r="N40" s="9" t="s">
        <v>87</v>
      </c>
      <c r="O40" s="9"/>
      <c r="P40" s="10">
        <f>Q40*Q38+R40*R38+S40*S38+T40*T38+U40*U38+V40*V38+W40*W38+X40*X38</f>
        <v>0</v>
      </c>
      <c r="Q40" s="11">
        <f t="shared" si="26"/>
        <v>8.1000000000000013E-3</v>
      </c>
      <c r="R40" s="11">
        <f t="shared" si="26"/>
        <v>9.0000000000000011E-3</v>
      </c>
      <c r="S40" s="11">
        <v>0.01</v>
      </c>
      <c r="T40" s="11">
        <f>S40+(S40*20%)</f>
        <v>1.2E-2</v>
      </c>
      <c r="U40" s="11">
        <v>0.02</v>
      </c>
      <c r="V40" s="11">
        <v>0.03</v>
      </c>
      <c r="W40" s="11">
        <f>U40</f>
        <v>0.02</v>
      </c>
      <c r="X40" s="11">
        <f>T40</f>
        <v>1.2E-2</v>
      </c>
      <c r="Y40" s="4"/>
      <c r="Z40" s="9" t="s">
        <v>31</v>
      </c>
      <c r="AA40" s="9"/>
      <c r="AB40" s="10">
        <f>AC40*AC37+AD40*AD37+AE40*AE37+AF40*AF37+AG40*AG37+AH40*AH37+AI40*AI37+AJ40*AJ37</f>
        <v>0</v>
      </c>
      <c r="AC40" s="11">
        <f t="shared" si="25"/>
        <v>0</v>
      </c>
      <c r="AD40" s="11">
        <f t="shared" si="25"/>
        <v>0</v>
      </c>
      <c r="AE40" s="11"/>
      <c r="AF40" s="11">
        <f>AE40+(AE40*20%)</f>
        <v>0</v>
      </c>
      <c r="AG40" s="11"/>
      <c r="AH40" s="11"/>
      <c r="AI40" s="11">
        <f>AG40</f>
        <v>0</v>
      </c>
      <c r="AJ40" s="11">
        <f>AF40</f>
        <v>0</v>
      </c>
      <c r="AK40" s="4"/>
      <c r="AL40" s="9" t="s">
        <v>32</v>
      </c>
      <c r="AM40" s="9"/>
      <c r="AN40" s="10">
        <f>AO40*AO38+AP40*AP38+AQ40*AQ38+AR40*AR38+AS40*AS38+AT40*AT38+AU40*AU38+AV40*AV38</f>
        <v>1.2</v>
      </c>
      <c r="AO40" s="11">
        <f t="shared" si="27"/>
        <v>2.0250000000000001E-2</v>
      </c>
      <c r="AP40" s="11">
        <f t="shared" si="27"/>
        <v>2.2499999999999999E-2</v>
      </c>
      <c r="AQ40" s="11">
        <v>2.5000000000000001E-2</v>
      </c>
      <c r="AR40" s="11">
        <f t="shared" si="28"/>
        <v>3.0000000000000002E-2</v>
      </c>
      <c r="AS40" s="11">
        <f>AR40+(AR40*10%)</f>
        <v>3.3000000000000002E-2</v>
      </c>
      <c r="AT40" s="11">
        <v>7.4999999999999997E-2</v>
      </c>
      <c r="AU40" s="11">
        <f t="shared" si="29"/>
        <v>3.3000000000000002E-2</v>
      </c>
      <c r="AV40" s="11">
        <f>AR40</f>
        <v>3.0000000000000002E-2</v>
      </c>
      <c r="AW40" s="4"/>
      <c r="AX40" s="4"/>
      <c r="AY40" s="4"/>
      <c r="AZ40" s="5" t="s">
        <v>15</v>
      </c>
      <c r="BA40" s="5" t="s">
        <v>16</v>
      </c>
      <c r="BB40" s="5" t="s">
        <v>17</v>
      </c>
      <c r="BC40" s="5" t="s">
        <v>18</v>
      </c>
      <c r="BD40" s="5" t="s">
        <v>19</v>
      </c>
      <c r="BE40" s="5" t="s">
        <v>20</v>
      </c>
      <c r="BF40" s="5" t="s">
        <v>21</v>
      </c>
      <c r="BG40" s="5" t="s">
        <v>22</v>
      </c>
      <c r="BH40" s="5" t="s">
        <v>23</v>
      </c>
      <c r="BI40" s="5"/>
      <c r="BJ40" s="6" t="s">
        <v>24</v>
      </c>
      <c r="BK40" s="6"/>
      <c r="BL40" s="7">
        <f>SUM(BM40:BU40)</f>
        <v>28</v>
      </c>
      <c r="BM40" s="7"/>
      <c r="BN40" s="7"/>
      <c r="BO40" s="7"/>
      <c r="BP40" s="7"/>
      <c r="BQ40" s="7"/>
      <c r="BR40" s="7">
        <v>28</v>
      </c>
      <c r="BS40" s="7"/>
      <c r="BT40" s="7"/>
      <c r="BU40" s="4"/>
      <c r="BV40" s="9" t="s">
        <v>32</v>
      </c>
      <c r="BW40" s="9"/>
      <c r="BX40" s="10">
        <f>BY40*BY38+BZ40*BZ38+CA40*CA38+CB40*CB38+CC40*CC38+CD40*CD38+CE40*CE38+CF40*CF38</f>
        <v>2.883</v>
      </c>
      <c r="BY40" s="11">
        <f t="shared" si="30"/>
        <v>2.0250000000000001E-2</v>
      </c>
      <c r="BZ40" s="11">
        <f t="shared" si="30"/>
        <v>2.2499999999999999E-2</v>
      </c>
      <c r="CA40" s="11">
        <v>2.5000000000000001E-2</v>
      </c>
      <c r="CB40" s="11">
        <f>CA40+(CA40*20%)</f>
        <v>3.0000000000000002E-2</v>
      </c>
      <c r="CC40" s="11">
        <f>CB40+(CB40*10%)</f>
        <v>3.3000000000000002E-2</v>
      </c>
      <c r="CD40" s="11">
        <v>7.4999999999999997E-2</v>
      </c>
      <c r="CE40" s="11">
        <f>CC40</f>
        <v>3.3000000000000002E-2</v>
      </c>
      <c r="CF40" s="11">
        <f>CB40</f>
        <v>3.0000000000000002E-2</v>
      </c>
      <c r="CG40" s="4"/>
    </row>
    <row r="41" spans="2:85" ht="18" customHeight="1" x14ac:dyDescent="0.25">
      <c r="B41" s="9" t="s">
        <v>35</v>
      </c>
      <c r="C41" s="9"/>
      <c r="D41" s="15"/>
      <c r="E41" s="4" t="s">
        <v>36</v>
      </c>
      <c r="F41" s="4" t="s">
        <v>36</v>
      </c>
      <c r="G41" s="4" t="s">
        <v>36</v>
      </c>
      <c r="H41" s="4" t="s">
        <v>36</v>
      </c>
      <c r="I41" s="4" t="s">
        <v>36</v>
      </c>
      <c r="J41" s="4" t="s">
        <v>36</v>
      </c>
      <c r="K41" s="4" t="s">
        <v>36</v>
      </c>
      <c r="L41" s="4" t="s">
        <v>36</v>
      </c>
      <c r="M41" s="4"/>
      <c r="N41" s="9" t="s">
        <v>52</v>
      </c>
      <c r="O41" s="9"/>
      <c r="P41" s="10">
        <f>Q41*Q38+R41*R38+S41*S38+T41*T38+U41*U38+V41*V38+W41*W38+X41*X38</f>
        <v>0</v>
      </c>
      <c r="Q41" s="11">
        <f t="shared" si="26"/>
        <v>8.1000000000000013E-3</v>
      </c>
      <c r="R41" s="11">
        <f t="shared" si="26"/>
        <v>9.0000000000000011E-3</v>
      </c>
      <c r="S41" s="11">
        <v>0.01</v>
      </c>
      <c r="T41" s="11">
        <f>S41+(S41*20%)</f>
        <v>1.2E-2</v>
      </c>
      <c r="U41" s="11">
        <v>0.02</v>
      </c>
      <c r="V41" s="11">
        <v>0.03</v>
      </c>
      <c r="W41" s="11">
        <f>U41</f>
        <v>0.02</v>
      </c>
      <c r="X41" s="11">
        <f>T41</f>
        <v>1.2E-2</v>
      </c>
      <c r="Y41" s="4"/>
      <c r="Z41" s="9" t="s">
        <v>38</v>
      </c>
      <c r="AA41" s="9"/>
      <c r="AB41" s="10"/>
      <c r="AC41" s="11"/>
      <c r="AD41" s="11"/>
      <c r="AE41" s="11"/>
      <c r="AF41" s="11"/>
      <c r="AG41" s="11"/>
      <c r="AH41" s="11">
        <v>0.05</v>
      </c>
      <c r="AI41" s="11"/>
      <c r="AJ41" s="11"/>
      <c r="AK41" s="4"/>
      <c r="AL41" s="9" t="s">
        <v>88</v>
      </c>
      <c r="AM41" s="9"/>
      <c r="AN41" s="10">
        <f>AO41*AO38+AP41*AP38+AQ41*AQ38+AR41*AR38+AS41*AS38+AT41*AT38+AU41*AU38+AV41*AV38</f>
        <v>1.2</v>
      </c>
      <c r="AO41" s="11">
        <f>AP41-(AP41*10%)</f>
        <v>2.0250000000000001E-2</v>
      </c>
      <c r="AP41" s="11">
        <f>AQ41-(AQ41*10%)</f>
        <v>2.2499999999999999E-2</v>
      </c>
      <c r="AQ41" s="11">
        <v>2.5000000000000001E-2</v>
      </c>
      <c r="AR41" s="11">
        <f>AQ41+(AQ41*20%)</f>
        <v>3.0000000000000002E-2</v>
      </c>
      <c r="AS41" s="11">
        <f>AR41+(AR41*10%)</f>
        <v>3.3000000000000002E-2</v>
      </c>
      <c r="AT41" s="11">
        <v>7.4999999999999997E-2</v>
      </c>
      <c r="AU41" s="11">
        <f>AS41</f>
        <v>3.3000000000000002E-2</v>
      </c>
      <c r="AV41" s="11">
        <f>AR41</f>
        <v>3.0000000000000002E-2</v>
      </c>
      <c r="AW41" s="4"/>
      <c r="AX41" s="6" t="s">
        <v>24</v>
      </c>
      <c r="AY41" s="6"/>
      <c r="AZ41" s="7">
        <f>SUM(BA41:BI41)</f>
        <v>28</v>
      </c>
      <c r="BA41" s="7"/>
      <c r="BB41" s="7"/>
      <c r="BC41" s="7"/>
      <c r="BD41" s="7"/>
      <c r="BE41" s="7"/>
      <c r="BF41" s="7">
        <v>28</v>
      </c>
      <c r="BG41" s="7"/>
      <c r="BH41" s="7"/>
      <c r="BI41" s="8"/>
      <c r="BJ41" s="9" t="s">
        <v>89</v>
      </c>
      <c r="BK41" s="9"/>
      <c r="BL41" s="12">
        <f>BM41*BM40+BN41*BN40+BO41*BO40+BP41*BP40+BQ41*BQ40+BR41*BR40+BS41*BS40+BT41*BT40</f>
        <v>8.4</v>
      </c>
      <c r="BM41" s="11">
        <f>BN41-(BN41*10%)</f>
        <v>0.12150000000000001</v>
      </c>
      <c r="BN41" s="11">
        <f>BO41-(BO41*10%)</f>
        <v>0.13500000000000001</v>
      </c>
      <c r="BO41" s="11">
        <v>0.15</v>
      </c>
      <c r="BP41" s="11">
        <f>BO41+(BO41*20%)</f>
        <v>0.18</v>
      </c>
      <c r="BQ41" s="11">
        <v>0.2</v>
      </c>
      <c r="BR41" s="11">
        <v>0.3</v>
      </c>
      <c r="BS41" s="11">
        <f>BQ41</f>
        <v>0.2</v>
      </c>
      <c r="BT41" s="11">
        <f>BP41</f>
        <v>0.18</v>
      </c>
      <c r="BU41" s="4"/>
      <c r="BV41" s="9" t="s">
        <v>31</v>
      </c>
      <c r="BW41" s="9"/>
      <c r="BX41" s="10">
        <f>BY41*BY38+BZ41*BZ38+CA41*CA38+CB41*CB38+CC41*CC38+CD41*CD38+CE41*CE38+CF41*CF38</f>
        <v>2.883</v>
      </c>
      <c r="BY41" s="11">
        <f t="shared" si="30"/>
        <v>2.0250000000000001E-2</v>
      </c>
      <c r="BZ41" s="11">
        <f t="shared" si="30"/>
        <v>2.2499999999999999E-2</v>
      </c>
      <c r="CA41" s="11">
        <v>2.5000000000000001E-2</v>
      </c>
      <c r="CB41" s="11">
        <f>CA41+(CA41*20%)</f>
        <v>3.0000000000000002E-2</v>
      </c>
      <c r="CC41" s="11">
        <f>CB41+(CB41*10%)</f>
        <v>3.3000000000000002E-2</v>
      </c>
      <c r="CD41" s="11">
        <v>7.4999999999999997E-2</v>
      </c>
      <c r="CE41" s="11">
        <f>CC41</f>
        <v>3.3000000000000002E-2</v>
      </c>
      <c r="CF41" s="11">
        <f>CB41</f>
        <v>3.0000000000000002E-2</v>
      </c>
      <c r="CG41" s="4"/>
    </row>
    <row r="42" spans="2:85" ht="18" customHeight="1" x14ac:dyDescent="0.25">
      <c r="B42" s="191" t="s">
        <v>90</v>
      </c>
      <c r="C42" s="192"/>
      <c r="D42" s="192"/>
      <c r="E42" s="192"/>
      <c r="F42" s="192"/>
      <c r="G42" s="192"/>
      <c r="H42" s="192"/>
      <c r="I42" s="192"/>
      <c r="J42" s="192"/>
      <c r="K42" s="192"/>
      <c r="L42" s="192"/>
      <c r="M42" s="193"/>
      <c r="N42" s="9" t="s">
        <v>33</v>
      </c>
      <c r="O42" s="9"/>
      <c r="P42" s="10">
        <f>Q42*Q38+R42*R38+S42*S38+T42*T38+U42*U38+V42*V38+W42*W38+X42*X38</f>
        <v>0</v>
      </c>
      <c r="Q42" s="11">
        <v>5.0000000000000001E-3</v>
      </c>
      <c r="R42" s="11">
        <v>5.0000000000000001E-3</v>
      </c>
      <c r="S42" s="11">
        <v>5.0000000000000001E-3</v>
      </c>
      <c r="T42" s="11">
        <v>5.0000000000000001E-3</v>
      </c>
      <c r="U42" s="11">
        <v>5.0000000000000001E-3</v>
      </c>
      <c r="V42" s="11">
        <v>5.0000000000000001E-3</v>
      </c>
      <c r="W42" s="11">
        <v>5.0000000000000001E-3</v>
      </c>
      <c r="X42" s="11">
        <v>5.0000000000000001E-3</v>
      </c>
      <c r="Y42" s="4"/>
      <c r="Z42" s="9" t="s">
        <v>47</v>
      </c>
      <c r="AA42" s="9"/>
      <c r="AB42" s="10"/>
      <c r="AC42" s="11"/>
      <c r="AD42" s="11"/>
      <c r="AE42" s="11"/>
      <c r="AF42" s="11"/>
      <c r="AG42" s="11"/>
      <c r="AH42" s="11">
        <v>0.2</v>
      </c>
      <c r="AI42" s="11"/>
      <c r="AJ42" s="11"/>
      <c r="AK42" s="4"/>
      <c r="AL42" s="9" t="s">
        <v>31</v>
      </c>
      <c r="AM42" s="9"/>
      <c r="AN42" s="10">
        <f>AO42*AO38+AP42*AP38+AQ42*AQ38+AR42*AR38+AS42*AS38+AT42*AT38+AU42*AU38+AV42*AV38</f>
        <v>1.2</v>
      </c>
      <c r="AO42" s="11">
        <f t="shared" si="27"/>
        <v>2.0250000000000001E-2</v>
      </c>
      <c r="AP42" s="11">
        <f t="shared" si="27"/>
        <v>2.2499999999999999E-2</v>
      </c>
      <c r="AQ42" s="11">
        <v>2.5000000000000001E-2</v>
      </c>
      <c r="AR42" s="11">
        <f t="shared" si="28"/>
        <v>3.0000000000000002E-2</v>
      </c>
      <c r="AS42" s="11">
        <f>AR42+(AR42*10%)</f>
        <v>3.3000000000000002E-2</v>
      </c>
      <c r="AT42" s="11">
        <v>7.4999999999999997E-2</v>
      </c>
      <c r="AU42" s="11">
        <f t="shared" si="29"/>
        <v>3.3000000000000002E-2</v>
      </c>
      <c r="AV42" s="11">
        <f>AR42</f>
        <v>3.0000000000000002E-2</v>
      </c>
      <c r="AW42" s="4"/>
      <c r="AX42" s="9" t="s">
        <v>56</v>
      </c>
      <c r="AY42" s="9"/>
      <c r="AZ42" s="10">
        <f>BA42*BA41+BB42*BB41+BC42*BC41+BD42*BD41+BE42*BE41+BF42*BF41+BG42*BG41+BH42*BH41</f>
        <v>0.84</v>
      </c>
      <c r="BA42" s="11">
        <f t="shared" ref="BA42:BB44" si="31">BB42-(BB42*10%)</f>
        <v>1.2149999999999999E-2</v>
      </c>
      <c r="BB42" s="11">
        <f t="shared" si="31"/>
        <v>1.35E-2</v>
      </c>
      <c r="BC42" s="11">
        <v>1.4999999999999999E-2</v>
      </c>
      <c r="BD42" s="11">
        <f>BC42+(BC42*20%)</f>
        <v>1.7999999999999999E-2</v>
      </c>
      <c r="BE42" s="11">
        <f>BD42+(BD42*10%)</f>
        <v>1.9799999999999998E-2</v>
      </c>
      <c r="BF42" s="11">
        <v>0.03</v>
      </c>
      <c r="BG42" s="11">
        <f>BE42</f>
        <v>1.9799999999999998E-2</v>
      </c>
      <c r="BH42" s="11">
        <f>BD42</f>
        <v>1.7999999999999999E-2</v>
      </c>
      <c r="BI42" s="4"/>
      <c r="BJ42" s="9" t="s">
        <v>32</v>
      </c>
      <c r="BK42" s="9"/>
      <c r="BL42" s="10">
        <f>BM42*BM40+BN42*BN40+BO42*BO40+BP42*BP40+BQ42*BQ40+BR42*BR40+BS42*BS40+BT42*BT40</f>
        <v>2.1</v>
      </c>
      <c r="BM42" s="11">
        <f>BN42-(BN42*10%)</f>
        <v>2.0250000000000001E-2</v>
      </c>
      <c r="BN42" s="11">
        <f>BO42-(BO42*10%)</f>
        <v>2.2499999999999999E-2</v>
      </c>
      <c r="BO42" s="11">
        <v>2.5000000000000001E-2</v>
      </c>
      <c r="BP42" s="11">
        <f>BO42+(BO42*20%)</f>
        <v>3.0000000000000002E-2</v>
      </c>
      <c r="BQ42" s="11">
        <f>BP42+(BP42*10%)</f>
        <v>3.3000000000000002E-2</v>
      </c>
      <c r="BR42" s="11">
        <v>7.4999999999999997E-2</v>
      </c>
      <c r="BS42" s="11">
        <f>BQ42</f>
        <v>3.3000000000000002E-2</v>
      </c>
      <c r="BT42" s="11">
        <f>BP42</f>
        <v>3.0000000000000002E-2</v>
      </c>
      <c r="BU42" s="4"/>
      <c r="BV42" s="9" t="s">
        <v>39</v>
      </c>
      <c r="BW42" s="9"/>
      <c r="BX42" s="10">
        <f>BY42*BY38+BZ42*BZ38+CA42*CA38+CB42*CB38+CC42*CC38+CD42*CD38+CE42*CE38+CF42*CF38</f>
        <v>1.9240000000000002</v>
      </c>
      <c r="BY42" s="11">
        <f t="shared" si="30"/>
        <v>1.6200000000000003E-2</v>
      </c>
      <c r="BZ42" s="11">
        <f t="shared" si="30"/>
        <v>1.8000000000000002E-2</v>
      </c>
      <c r="CA42" s="11">
        <v>0.02</v>
      </c>
      <c r="CB42" s="11">
        <f>CA42+(CA42*20%)</f>
        <v>2.4E-2</v>
      </c>
      <c r="CC42" s="11">
        <f>CB42</f>
        <v>2.4E-2</v>
      </c>
      <c r="CD42" s="11">
        <v>0.05</v>
      </c>
      <c r="CE42" s="11">
        <f>CC42</f>
        <v>2.4E-2</v>
      </c>
      <c r="CF42" s="11">
        <f>CA42</f>
        <v>0.02</v>
      </c>
      <c r="CG42" s="4"/>
    </row>
    <row r="43" spans="2:85" ht="18" customHeight="1" x14ac:dyDescent="0.25">
      <c r="B43" s="4"/>
      <c r="C43" s="4"/>
      <c r="D43" s="5" t="s">
        <v>15</v>
      </c>
      <c r="E43" s="5" t="s">
        <v>16</v>
      </c>
      <c r="F43" s="5" t="s">
        <v>17</v>
      </c>
      <c r="G43" s="5" t="s">
        <v>18</v>
      </c>
      <c r="H43" s="5" t="s">
        <v>19</v>
      </c>
      <c r="I43" s="5" t="s">
        <v>20</v>
      </c>
      <c r="J43" s="5" t="s">
        <v>21</v>
      </c>
      <c r="K43" s="5" t="s">
        <v>22</v>
      </c>
      <c r="L43" s="5" t="s">
        <v>23</v>
      </c>
      <c r="M43" s="5"/>
      <c r="N43" s="9" t="s">
        <v>35</v>
      </c>
      <c r="O43" s="4"/>
      <c r="P43" s="10"/>
      <c r="Q43" s="11" t="s">
        <v>36</v>
      </c>
      <c r="R43" s="11" t="s">
        <v>36</v>
      </c>
      <c r="S43" s="11" t="s">
        <v>36</v>
      </c>
      <c r="T43" s="11" t="s">
        <v>36</v>
      </c>
      <c r="U43" s="11" t="s">
        <v>36</v>
      </c>
      <c r="V43" s="11" t="s">
        <v>36</v>
      </c>
      <c r="W43" s="11" t="s">
        <v>36</v>
      </c>
      <c r="X43" s="11" t="s">
        <v>36</v>
      </c>
      <c r="Y43" s="4"/>
      <c r="Z43" s="9" t="s">
        <v>43</v>
      </c>
      <c r="AA43" s="9"/>
      <c r="AB43" s="10"/>
      <c r="AC43" s="11"/>
      <c r="AD43" s="11"/>
      <c r="AE43" s="11"/>
      <c r="AF43" s="11"/>
      <c r="AG43" s="11"/>
      <c r="AH43" s="11"/>
      <c r="AI43" s="11"/>
      <c r="AJ43" s="11"/>
      <c r="AK43" s="4"/>
      <c r="AL43" s="9" t="s">
        <v>91</v>
      </c>
      <c r="AM43" s="9"/>
      <c r="AN43" s="10">
        <f>AO43*AO38+AP43*AP38+AQ43*AQ38+AR43*AR38+AS43*AS38+AT43*AT38+AU43*AU38+AV43*AV38</f>
        <v>0.8</v>
      </c>
      <c r="AO43" s="11">
        <f t="shared" si="27"/>
        <v>2.4299999999999999E-2</v>
      </c>
      <c r="AP43" s="11">
        <f t="shared" si="27"/>
        <v>2.7E-2</v>
      </c>
      <c r="AQ43" s="11">
        <v>0.03</v>
      </c>
      <c r="AR43" s="11">
        <f t="shared" si="28"/>
        <v>3.5999999999999997E-2</v>
      </c>
      <c r="AS43" s="11">
        <f>AR43</f>
        <v>3.5999999999999997E-2</v>
      </c>
      <c r="AT43" s="11">
        <v>0.05</v>
      </c>
      <c r="AU43" s="11">
        <f t="shared" si="29"/>
        <v>3.5999999999999997E-2</v>
      </c>
      <c r="AV43" s="11">
        <f>AQ43</f>
        <v>0.03</v>
      </c>
      <c r="AW43" s="4"/>
      <c r="AX43" s="9" t="s">
        <v>92</v>
      </c>
      <c r="AY43" s="9"/>
      <c r="AZ43" s="10">
        <f>BA43*BA41+BB43*BB41+BC43*BC41+BD43*BD41+BE43*BE41+BF43*BF41+BG43*BG41+BH43*BH41</f>
        <v>0.56000000000000005</v>
      </c>
      <c r="BA43" s="11">
        <f t="shared" si="31"/>
        <v>8.1000000000000013E-3</v>
      </c>
      <c r="BB43" s="11">
        <f t="shared" si="31"/>
        <v>9.0000000000000011E-3</v>
      </c>
      <c r="BC43" s="11">
        <v>0.01</v>
      </c>
      <c r="BD43" s="11">
        <f>BC43+(BC43*20%)</f>
        <v>1.2E-2</v>
      </c>
      <c r="BE43" s="11">
        <f>BD43+(BD43*10%)</f>
        <v>1.32E-2</v>
      </c>
      <c r="BF43" s="11">
        <v>0.02</v>
      </c>
      <c r="BG43" s="11">
        <f>BE43</f>
        <v>1.32E-2</v>
      </c>
      <c r="BH43" s="11">
        <f>BD43</f>
        <v>1.2E-2</v>
      </c>
      <c r="BI43" s="4"/>
      <c r="BJ43" s="9" t="s">
        <v>33</v>
      </c>
      <c r="BK43" s="9"/>
      <c r="BL43" s="10">
        <f>BM43*BM40+BN43*BN40+BO43*BO40+BP43*BP40+BQ43*BQ40+BR43*BR40+BS43*BS40+BT43*BT40</f>
        <v>0.14000000000000001</v>
      </c>
      <c r="BM43" s="11">
        <v>5.0000000000000001E-3</v>
      </c>
      <c r="BN43" s="11">
        <v>5.0000000000000001E-3</v>
      </c>
      <c r="BO43" s="11">
        <v>5.0000000000000001E-3</v>
      </c>
      <c r="BP43" s="11">
        <v>5.0000000000000001E-3</v>
      </c>
      <c r="BQ43" s="11">
        <v>5.0000000000000001E-3</v>
      </c>
      <c r="BR43" s="11">
        <v>5.0000000000000001E-3</v>
      </c>
      <c r="BS43" s="11">
        <v>5.0000000000000001E-3</v>
      </c>
      <c r="BT43" s="11">
        <v>5.0000000000000001E-3</v>
      </c>
      <c r="BU43" s="4"/>
      <c r="BV43" s="9" t="s">
        <v>43</v>
      </c>
      <c r="BW43" s="9"/>
      <c r="BX43" s="10">
        <f>BY43*BY38+BZ43*BZ38+CA43*CA38+CB43*CB38+CC43*CC38+CD43*CD38+CE43*CE38+CF43*CF38</f>
        <v>1.9300000000000002</v>
      </c>
      <c r="BY43" s="11">
        <f t="shared" si="30"/>
        <v>2.0250000000000001E-2</v>
      </c>
      <c r="BZ43" s="11">
        <f t="shared" si="30"/>
        <v>2.2499999999999999E-2</v>
      </c>
      <c r="CA43" s="11">
        <v>2.5000000000000001E-2</v>
      </c>
      <c r="CB43" s="11">
        <f>CA43+(CA43*20%)</f>
        <v>3.0000000000000002E-2</v>
      </c>
      <c r="CC43" s="11">
        <f>CB43</f>
        <v>3.0000000000000002E-2</v>
      </c>
      <c r="CD43" s="11">
        <v>0.05</v>
      </c>
      <c r="CE43" s="11">
        <f>CC43</f>
        <v>3.0000000000000002E-2</v>
      </c>
      <c r="CF43" s="11">
        <f>CA43</f>
        <v>2.5000000000000001E-2</v>
      </c>
      <c r="CG43" s="4"/>
    </row>
    <row r="44" spans="2:85" ht="18" customHeight="1" x14ac:dyDescent="0.25">
      <c r="B44" s="6" t="s">
        <v>24</v>
      </c>
      <c r="C44" s="6"/>
      <c r="D44" s="7">
        <f>SUM(E44:M44)</f>
        <v>0</v>
      </c>
      <c r="E44" s="7"/>
      <c r="F44" s="7"/>
      <c r="G44" s="7"/>
      <c r="H44" s="7"/>
      <c r="I44" s="7"/>
      <c r="J44" s="7"/>
      <c r="K44" s="7"/>
      <c r="L44" s="7"/>
      <c r="M44" s="8"/>
      <c r="N44" s="191" t="s">
        <v>93</v>
      </c>
      <c r="O44" s="192"/>
      <c r="P44" s="192"/>
      <c r="Q44" s="192"/>
      <c r="R44" s="192"/>
      <c r="S44" s="192"/>
      <c r="T44" s="192"/>
      <c r="U44" s="192"/>
      <c r="V44" s="192"/>
      <c r="W44" s="192"/>
      <c r="X44" s="192"/>
      <c r="Y44" s="193"/>
      <c r="Z44" s="9"/>
      <c r="AA44" s="9"/>
      <c r="AB44" s="10"/>
      <c r="AC44" s="11"/>
      <c r="AD44" s="11"/>
      <c r="AE44" s="11"/>
      <c r="AF44" s="11"/>
      <c r="AG44" s="11"/>
      <c r="AH44" s="11"/>
      <c r="AI44" s="11"/>
      <c r="AJ44" s="11"/>
      <c r="AK44" s="4"/>
      <c r="AL44" s="9" t="s">
        <v>39</v>
      </c>
      <c r="AM44" s="9"/>
      <c r="AN44" s="10">
        <f>AO44*AO38+AP44*AP38+AQ44*AQ38+AR44*AR38+AS44*AS38+AT44*AT38+AU44*AU38+AV44*AV38</f>
        <v>0.8</v>
      </c>
      <c r="AO44" s="11">
        <f t="shared" si="27"/>
        <v>1.6200000000000003E-2</v>
      </c>
      <c r="AP44" s="11">
        <f t="shared" si="27"/>
        <v>1.8000000000000002E-2</v>
      </c>
      <c r="AQ44" s="11">
        <v>0.02</v>
      </c>
      <c r="AR44" s="11">
        <f t="shared" si="28"/>
        <v>2.4E-2</v>
      </c>
      <c r="AS44" s="11">
        <f>AR44</f>
        <v>2.4E-2</v>
      </c>
      <c r="AT44" s="11">
        <v>0.05</v>
      </c>
      <c r="AU44" s="11">
        <f t="shared" si="29"/>
        <v>2.4E-2</v>
      </c>
      <c r="AV44" s="11">
        <f>AQ44</f>
        <v>0.02</v>
      </c>
      <c r="AW44" s="4"/>
      <c r="AX44" s="9" t="s">
        <v>48</v>
      </c>
      <c r="AY44" s="9"/>
      <c r="AZ44" s="10">
        <f>BA44*BA41+BB44*BB41+BC44*BC41+BD44*BD41+BE44*BE41+BF44*BF41+BG44*BG41+BH44*BH41</f>
        <v>2.2400000000000002</v>
      </c>
      <c r="BA44" s="11">
        <f t="shared" si="31"/>
        <v>3.2400000000000005E-2</v>
      </c>
      <c r="BB44" s="11">
        <f t="shared" si="31"/>
        <v>3.6000000000000004E-2</v>
      </c>
      <c r="BC44" s="11">
        <v>0.04</v>
      </c>
      <c r="BD44" s="11">
        <f>BC44+(BC44*20%)</f>
        <v>4.8000000000000001E-2</v>
      </c>
      <c r="BE44" s="11">
        <f>BD44+(BD44*10%)</f>
        <v>5.28E-2</v>
      </c>
      <c r="BF44" s="11">
        <v>0.08</v>
      </c>
      <c r="BG44" s="11">
        <f>BE44</f>
        <v>5.28E-2</v>
      </c>
      <c r="BH44" s="11">
        <f>BD44</f>
        <v>4.8000000000000001E-2</v>
      </c>
      <c r="BI44" s="4"/>
      <c r="BJ44" s="9" t="s">
        <v>35</v>
      </c>
      <c r="BK44" s="9"/>
      <c r="BL44" s="4"/>
      <c r="BM44" s="4" t="s">
        <v>36</v>
      </c>
      <c r="BN44" s="4" t="s">
        <v>36</v>
      </c>
      <c r="BO44" s="4" t="s">
        <v>36</v>
      </c>
      <c r="BP44" s="4" t="s">
        <v>36</v>
      </c>
      <c r="BQ44" s="4" t="s">
        <v>36</v>
      </c>
      <c r="BR44" s="4" t="s">
        <v>36</v>
      </c>
      <c r="BS44" s="4" t="s">
        <v>36</v>
      </c>
      <c r="BT44" s="4" t="s">
        <v>36</v>
      </c>
      <c r="BU44" s="4"/>
      <c r="BV44" s="9" t="s">
        <v>33</v>
      </c>
      <c r="BW44" s="9"/>
      <c r="BX44" s="10">
        <f>BY44*BY38+BZ44*BZ38+CA44*CA38+CB44*CB38+CC44*CC38+CD44*CD38+CE44*CE38+CF44*CF38</f>
        <v>0.19500000000000001</v>
      </c>
      <c r="BY44" s="11">
        <v>5.0000000000000001E-3</v>
      </c>
      <c r="BZ44" s="11">
        <v>5.0000000000000001E-3</v>
      </c>
      <c r="CA44" s="11">
        <v>5.0000000000000001E-3</v>
      </c>
      <c r="CB44" s="11">
        <v>5.0000000000000001E-3</v>
      </c>
      <c r="CC44" s="11">
        <v>5.0000000000000001E-3</v>
      </c>
      <c r="CD44" s="11">
        <v>5.0000000000000001E-3</v>
      </c>
      <c r="CE44" s="11">
        <v>5.0000000000000001E-3</v>
      </c>
      <c r="CF44" s="11">
        <v>5.0000000000000001E-3</v>
      </c>
      <c r="CG44" s="4"/>
    </row>
    <row r="45" spans="2:85" ht="18" customHeight="1" x14ac:dyDescent="0.25">
      <c r="B45" s="9" t="s">
        <v>94</v>
      </c>
      <c r="C45" s="9"/>
      <c r="D45" s="10">
        <f>E45*E44+F45*F44+G45*G44+H45*H44+I45*I44+J45*J44+K45*K44+L45*L44</f>
        <v>0</v>
      </c>
      <c r="E45" s="11">
        <f t="shared" ref="E45:F47" si="32">F45-(F45*10%)</f>
        <v>0.12150000000000001</v>
      </c>
      <c r="F45" s="11">
        <f t="shared" si="32"/>
        <v>0.13500000000000001</v>
      </c>
      <c r="G45" s="11">
        <v>0.15</v>
      </c>
      <c r="H45" s="11">
        <f>G45+(G45*20%)</f>
        <v>0.18</v>
      </c>
      <c r="I45" s="11">
        <v>0.2</v>
      </c>
      <c r="J45" s="11">
        <v>0.3</v>
      </c>
      <c r="K45" s="11">
        <f>I45</f>
        <v>0.2</v>
      </c>
      <c r="L45" s="11">
        <f>H45</f>
        <v>0.18</v>
      </c>
      <c r="M45" s="4"/>
      <c r="N45" s="4"/>
      <c r="O45" s="9"/>
      <c r="P45" s="5" t="s">
        <v>15</v>
      </c>
      <c r="Q45" s="5" t="s">
        <v>16</v>
      </c>
      <c r="R45" s="5" t="s">
        <v>17</v>
      </c>
      <c r="S45" s="5" t="s">
        <v>18</v>
      </c>
      <c r="T45" s="5" t="s">
        <v>19</v>
      </c>
      <c r="U45" s="5" t="s">
        <v>20</v>
      </c>
      <c r="V45" s="5" t="s">
        <v>21</v>
      </c>
      <c r="W45" s="5" t="s">
        <v>22</v>
      </c>
      <c r="X45" s="5" t="s">
        <v>23</v>
      </c>
      <c r="Y45" s="5"/>
      <c r="Z45" s="9" t="s">
        <v>33</v>
      </c>
      <c r="AA45" s="9"/>
      <c r="AB45" s="10">
        <f>AC45*AC37+AD45*AD37+AE45*AE37+AF45*AF37+AG45*AG37+AH45*AH37+AI45*AI37+AJ45*AJ37</f>
        <v>0</v>
      </c>
      <c r="AC45" s="11">
        <v>5.0000000000000001E-3</v>
      </c>
      <c r="AD45" s="11">
        <v>5.0000000000000001E-3</v>
      </c>
      <c r="AE45" s="11"/>
      <c r="AF45" s="11">
        <v>5.0000000000000001E-3</v>
      </c>
      <c r="AG45" s="11"/>
      <c r="AH45" s="11">
        <v>5.0000000000000001E-3</v>
      </c>
      <c r="AI45" s="11">
        <v>5.0000000000000001E-3</v>
      </c>
      <c r="AJ45" s="11">
        <v>5.0000000000000001E-3</v>
      </c>
      <c r="AK45" s="4"/>
      <c r="AL45" s="9" t="s">
        <v>43</v>
      </c>
      <c r="AM45" s="9"/>
      <c r="AN45" s="10">
        <f>AO45*AO38+AP45*AP38+AQ45*AQ38+AR45*AR38+AS45*AS38+AT45*AT38+AU45*AU38+AV45*AV38</f>
        <v>0.8</v>
      </c>
      <c r="AO45" s="11">
        <f t="shared" si="27"/>
        <v>2.0250000000000001E-2</v>
      </c>
      <c r="AP45" s="11">
        <f t="shared" si="27"/>
        <v>2.2499999999999999E-2</v>
      </c>
      <c r="AQ45" s="11">
        <v>2.5000000000000001E-2</v>
      </c>
      <c r="AR45" s="11">
        <f t="shared" si="28"/>
        <v>3.0000000000000002E-2</v>
      </c>
      <c r="AS45" s="11">
        <f>AR45</f>
        <v>3.0000000000000002E-2</v>
      </c>
      <c r="AT45" s="11">
        <v>0.05</v>
      </c>
      <c r="AU45" s="11">
        <f t="shared" si="29"/>
        <v>3.0000000000000002E-2</v>
      </c>
      <c r="AV45" s="11">
        <f>AQ45</f>
        <v>2.5000000000000001E-2</v>
      </c>
      <c r="AW45" s="4"/>
      <c r="AX45" s="9" t="s">
        <v>33</v>
      </c>
      <c r="AY45" s="9"/>
      <c r="AZ45" s="10">
        <f>BA45*BA41+BB45*BB41+BC45*BC41+BD45*BD41+BE45*BE41+BF45*BF41+BG45*BG41+BH45*BH41</f>
        <v>0.14000000000000001</v>
      </c>
      <c r="BA45" s="11">
        <v>5.0000000000000001E-3</v>
      </c>
      <c r="BB45" s="11">
        <v>5.0000000000000001E-3</v>
      </c>
      <c r="BC45" s="11">
        <v>5.0000000000000001E-3</v>
      </c>
      <c r="BD45" s="11">
        <v>5.0000000000000001E-3</v>
      </c>
      <c r="BE45" s="11">
        <v>5.0000000000000001E-3</v>
      </c>
      <c r="BF45" s="11">
        <v>5.0000000000000001E-3</v>
      </c>
      <c r="BG45" s="11">
        <v>5.0000000000000001E-3</v>
      </c>
      <c r="BH45" s="11">
        <v>5.0000000000000001E-3</v>
      </c>
      <c r="BI45" s="4"/>
      <c r="BJ45" s="191" t="s">
        <v>95</v>
      </c>
      <c r="BK45" s="192"/>
      <c r="BL45" s="192"/>
      <c r="BM45" s="192"/>
      <c r="BN45" s="192"/>
      <c r="BO45" s="192"/>
      <c r="BP45" s="192"/>
      <c r="BQ45" s="192"/>
      <c r="BR45" s="192"/>
      <c r="BS45" s="192"/>
      <c r="BT45" s="192"/>
      <c r="BU45" s="193"/>
      <c r="BV45" s="9" t="s">
        <v>35</v>
      </c>
      <c r="BW45" s="9"/>
      <c r="BX45" s="15"/>
      <c r="BY45" s="4" t="s">
        <v>36</v>
      </c>
      <c r="BZ45" s="4" t="s">
        <v>36</v>
      </c>
      <c r="CA45" s="4" t="s">
        <v>36</v>
      </c>
      <c r="CB45" s="4" t="s">
        <v>36</v>
      </c>
      <c r="CC45" s="4" t="s">
        <v>36</v>
      </c>
      <c r="CD45" s="4" t="s">
        <v>36</v>
      </c>
      <c r="CE45" s="4" t="s">
        <v>36</v>
      </c>
      <c r="CF45" s="4" t="s">
        <v>36</v>
      </c>
      <c r="CG45" s="4"/>
    </row>
    <row r="46" spans="2:85" ht="18" customHeight="1" x14ac:dyDescent="0.25">
      <c r="B46" s="9" t="s">
        <v>51</v>
      </c>
      <c r="C46" s="9"/>
      <c r="D46" s="10">
        <f>E46*E44+F46*F44+G46*G44+H46*H44+I46*I44+J46*J44+K46*K44+L46*L44</f>
        <v>0</v>
      </c>
      <c r="E46" s="11">
        <f t="shared" si="32"/>
        <v>1.2149999999999999E-2</v>
      </c>
      <c r="F46" s="11">
        <f t="shared" si="32"/>
        <v>1.35E-2</v>
      </c>
      <c r="G46" s="11">
        <v>1.4999999999999999E-2</v>
      </c>
      <c r="H46" s="11">
        <f>G46+(G46*20%)</f>
        <v>1.7999999999999999E-2</v>
      </c>
      <c r="I46" s="11">
        <v>0.2</v>
      </c>
      <c r="J46" s="11">
        <v>0.03</v>
      </c>
      <c r="K46" s="11">
        <f>I46</f>
        <v>0.2</v>
      </c>
      <c r="L46" s="11">
        <f>H46</f>
        <v>1.7999999999999999E-2</v>
      </c>
      <c r="M46" s="4"/>
      <c r="N46" s="6"/>
      <c r="O46" s="9"/>
      <c r="P46" s="7"/>
      <c r="Q46" s="7"/>
      <c r="R46" s="7"/>
      <c r="S46" s="7"/>
      <c r="T46" s="7"/>
      <c r="U46" s="7"/>
      <c r="V46" s="7"/>
      <c r="W46" s="7"/>
      <c r="X46" s="7"/>
      <c r="Y46" s="8"/>
      <c r="Z46" s="9" t="s">
        <v>35</v>
      </c>
      <c r="AA46" s="9"/>
      <c r="AB46" s="10"/>
      <c r="AC46" s="11" t="s">
        <v>36</v>
      </c>
      <c r="AD46" s="11" t="s">
        <v>36</v>
      </c>
      <c r="AE46" s="11" t="s">
        <v>36</v>
      </c>
      <c r="AF46" s="11" t="s">
        <v>36</v>
      </c>
      <c r="AG46" s="11" t="s">
        <v>36</v>
      </c>
      <c r="AH46" s="11" t="s">
        <v>36</v>
      </c>
      <c r="AI46" s="11" t="s">
        <v>36</v>
      </c>
      <c r="AJ46" s="11" t="s">
        <v>36</v>
      </c>
      <c r="AK46" s="4"/>
      <c r="AL46" s="9" t="s">
        <v>45</v>
      </c>
      <c r="AM46" s="9"/>
      <c r="AN46" s="10">
        <f>AO46*AO38+AP46*AP38+AQ46*AQ38+AR46*AR38+AS46*AS38+AT46*AT38+AU46*AU38+AV46*AV38</f>
        <v>0.32</v>
      </c>
      <c r="AO46" s="11">
        <f t="shared" si="27"/>
        <v>8.1000000000000013E-3</v>
      </c>
      <c r="AP46" s="11">
        <f t="shared" si="27"/>
        <v>9.0000000000000011E-3</v>
      </c>
      <c r="AQ46" s="11">
        <v>0.01</v>
      </c>
      <c r="AR46" s="11">
        <f t="shared" si="28"/>
        <v>1.2E-2</v>
      </c>
      <c r="AS46" s="11">
        <f>AR46</f>
        <v>1.2E-2</v>
      </c>
      <c r="AT46" s="11">
        <f>AQ46*2</f>
        <v>0.02</v>
      </c>
      <c r="AU46" s="11">
        <f t="shared" si="29"/>
        <v>1.2E-2</v>
      </c>
      <c r="AV46" s="11">
        <f>AQ46</f>
        <v>0.01</v>
      </c>
      <c r="AW46" s="4"/>
      <c r="AX46" s="9" t="s">
        <v>35</v>
      </c>
      <c r="AY46" s="9"/>
      <c r="AZ46" s="12"/>
      <c r="BA46" s="11" t="s">
        <v>36</v>
      </c>
      <c r="BB46" s="11" t="s">
        <v>36</v>
      </c>
      <c r="BC46" s="11" t="s">
        <v>36</v>
      </c>
      <c r="BD46" s="11" t="s">
        <v>36</v>
      </c>
      <c r="BE46" s="11" t="s">
        <v>36</v>
      </c>
      <c r="BF46" s="11" t="s">
        <v>36</v>
      </c>
      <c r="BG46" s="11" t="s">
        <v>36</v>
      </c>
      <c r="BH46" s="11" t="s">
        <v>36</v>
      </c>
      <c r="BI46" s="4"/>
      <c r="BJ46" s="4"/>
      <c r="BK46" s="4"/>
      <c r="BL46" s="5" t="s">
        <v>15</v>
      </c>
      <c r="BM46" s="5" t="s">
        <v>16</v>
      </c>
      <c r="BN46" s="5" t="s">
        <v>17</v>
      </c>
      <c r="BO46" s="5" t="s">
        <v>18</v>
      </c>
      <c r="BP46" s="5" t="s">
        <v>19</v>
      </c>
      <c r="BQ46" s="5" t="s">
        <v>20</v>
      </c>
      <c r="BR46" s="5" t="s">
        <v>21</v>
      </c>
      <c r="BS46" s="5" t="s">
        <v>22</v>
      </c>
      <c r="BT46" s="5" t="s">
        <v>23</v>
      </c>
      <c r="BU46" s="5"/>
    </row>
    <row r="47" spans="2:85" ht="18" customHeight="1" x14ac:dyDescent="0.25">
      <c r="B47" s="9" t="s">
        <v>54</v>
      </c>
      <c r="C47" s="9"/>
      <c r="D47" s="10">
        <f>E47*E44+F47*F44+G47*G44+H47*H44+I47*I44+J47*J44+K47*K44+L47*L44</f>
        <v>0</v>
      </c>
      <c r="E47" s="11">
        <f t="shared" si="32"/>
        <v>3.2399999999999998E-3</v>
      </c>
      <c r="F47" s="11">
        <f t="shared" si="32"/>
        <v>3.5999999999999999E-3</v>
      </c>
      <c r="G47" s="11">
        <v>4.0000000000000001E-3</v>
      </c>
      <c r="H47" s="11">
        <f>G47+(G47*20%)</f>
        <v>4.8000000000000004E-3</v>
      </c>
      <c r="I47" s="11">
        <f>H47+(H47*10%)</f>
        <v>5.2800000000000008E-3</v>
      </c>
      <c r="J47" s="11">
        <v>5.0000000000000001E-3</v>
      </c>
      <c r="K47" s="11">
        <f>I47</f>
        <v>5.2800000000000008E-3</v>
      </c>
      <c r="L47" s="11">
        <f>H47</f>
        <v>4.8000000000000004E-3</v>
      </c>
      <c r="M47" s="4"/>
      <c r="N47" s="9" t="s">
        <v>96</v>
      </c>
      <c r="O47" s="9"/>
      <c r="P47" s="15"/>
      <c r="Q47" s="15"/>
      <c r="R47" s="15"/>
      <c r="S47" s="15"/>
      <c r="T47" s="15"/>
      <c r="U47" s="4"/>
      <c r="V47" s="4"/>
      <c r="W47" s="4"/>
      <c r="X47" s="4"/>
      <c r="Y47" s="4"/>
      <c r="AL47" s="9" t="s">
        <v>33</v>
      </c>
      <c r="AM47" s="9"/>
      <c r="AN47" s="10">
        <f>AO47*AO38+AP47*AP38+AQ47*AQ38+AR47*AR38+AS47*AS38+AT47*AT38+AU47*AU38+AV47*AV38</f>
        <v>0.08</v>
      </c>
      <c r="AO47" s="11">
        <v>5.0000000000000001E-3</v>
      </c>
      <c r="AP47" s="11">
        <v>5.0000000000000001E-3</v>
      </c>
      <c r="AQ47" s="11">
        <v>5.0000000000000001E-3</v>
      </c>
      <c r="AR47" s="11">
        <v>5.0000000000000001E-3</v>
      </c>
      <c r="AS47" s="11">
        <v>5.0000000000000001E-3</v>
      </c>
      <c r="AT47" s="11">
        <v>5.0000000000000001E-3</v>
      </c>
      <c r="AU47" s="11">
        <v>5.0000000000000001E-3</v>
      </c>
      <c r="AV47" s="11">
        <v>5.0000000000000001E-3</v>
      </c>
      <c r="AW47" s="4"/>
      <c r="BJ47" s="6" t="s">
        <v>24</v>
      </c>
      <c r="BK47" s="6"/>
      <c r="BL47" s="7">
        <f>SUM(BM47:BU47)</f>
        <v>342</v>
      </c>
      <c r="BM47" s="7">
        <v>138</v>
      </c>
      <c r="BN47" s="7">
        <v>42</v>
      </c>
      <c r="BO47" s="7">
        <v>45</v>
      </c>
      <c r="BP47" s="7"/>
      <c r="BQ47" s="7">
        <v>53</v>
      </c>
      <c r="BR47" s="7">
        <v>39</v>
      </c>
      <c r="BS47" s="7">
        <v>5</v>
      </c>
      <c r="BT47" s="7">
        <v>20</v>
      </c>
      <c r="BU47" s="8"/>
    </row>
    <row r="48" spans="2:85" ht="18" customHeight="1" x14ac:dyDescent="0.25">
      <c r="B48" s="9" t="s">
        <v>33</v>
      </c>
      <c r="C48" s="9"/>
      <c r="D48" s="10">
        <f>E48*E44+F48*F44+G48*G44+H48*H44+I48*I44+J48*J44+K48*K44+L48*L44</f>
        <v>0</v>
      </c>
      <c r="E48" s="11">
        <v>5.0000000000000001E-3</v>
      </c>
      <c r="F48" s="11">
        <v>5.0000000000000001E-3</v>
      </c>
      <c r="G48" s="11">
        <v>5.0000000000000001E-3</v>
      </c>
      <c r="H48" s="11">
        <v>5.0000000000000001E-3</v>
      </c>
      <c r="I48" s="11">
        <v>5.0000000000000001E-3</v>
      </c>
      <c r="J48" s="11">
        <v>5.0000000000000001E-3</v>
      </c>
      <c r="K48" s="11">
        <v>5.0000000000000001E-3</v>
      </c>
      <c r="L48" s="11">
        <v>5.0000000000000001E-3</v>
      </c>
      <c r="M48" s="4"/>
      <c r="N48" s="9" t="s">
        <v>32</v>
      </c>
      <c r="O48" s="9"/>
      <c r="P48" s="15"/>
      <c r="Q48" s="11"/>
      <c r="R48" s="11"/>
      <c r="S48" s="11"/>
      <c r="T48" s="11"/>
      <c r="U48" s="11"/>
      <c r="V48" s="11"/>
      <c r="W48" s="11"/>
      <c r="X48" s="11"/>
      <c r="Y48" s="4"/>
      <c r="AL48" s="9" t="s">
        <v>35</v>
      </c>
      <c r="AM48" s="9"/>
      <c r="AN48" s="15"/>
      <c r="AO48" s="4" t="s">
        <v>36</v>
      </c>
      <c r="AP48" s="4" t="s">
        <v>36</v>
      </c>
      <c r="AQ48" s="4" t="s">
        <v>36</v>
      </c>
      <c r="AR48" s="4" t="s">
        <v>36</v>
      </c>
      <c r="AS48" s="4" t="s">
        <v>36</v>
      </c>
      <c r="AT48" s="4" t="s">
        <v>36</v>
      </c>
      <c r="AU48" s="4" t="s">
        <v>36</v>
      </c>
      <c r="AV48" s="4" t="s">
        <v>36</v>
      </c>
      <c r="AW48" s="4"/>
      <c r="BJ48" s="9" t="s">
        <v>94</v>
      </c>
      <c r="BK48" s="9"/>
      <c r="BL48" s="10">
        <f>BM48*BM47+BN48*BN47+BO48*BO47+BP48*BP47+BQ48*BQ47+BR48*BR47+BS48*BS47+BT48*BT47</f>
        <v>19.004999999999999</v>
      </c>
      <c r="BM48" s="11">
        <f t="shared" ref="BM48:BN50" si="33">BN48-(BN48*10%)</f>
        <v>4.0500000000000001E-2</v>
      </c>
      <c r="BN48" s="11">
        <f t="shared" si="33"/>
        <v>4.4999999999999998E-2</v>
      </c>
      <c r="BO48" s="11">
        <v>0.05</v>
      </c>
      <c r="BP48" s="11">
        <f t="shared" ref="BP48:BQ50" si="34">BO48+(BO48*20%)</f>
        <v>6.0000000000000005E-2</v>
      </c>
      <c r="BQ48" s="11">
        <f t="shared" si="34"/>
        <v>7.2000000000000008E-2</v>
      </c>
      <c r="BR48" s="11">
        <v>0.1</v>
      </c>
      <c r="BS48" s="11">
        <f>BQ48</f>
        <v>7.2000000000000008E-2</v>
      </c>
      <c r="BT48" s="11">
        <f>BP48</f>
        <v>6.0000000000000005E-2</v>
      </c>
      <c r="BU48" s="4"/>
    </row>
    <row r="49" spans="1:85" ht="18" customHeight="1" x14ac:dyDescent="0.25">
      <c r="B49" s="9" t="s">
        <v>35</v>
      </c>
      <c r="C49" s="9"/>
      <c r="D49" s="15"/>
      <c r="E49" s="11" t="s">
        <v>36</v>
      </c>
      <c r="F49" s="11" t="s">
        <v>36</v>
      </c>
      <c r="G49" s="11" t="s">
        <v>36</v>
      </c>
      <c r="H49" s="11" t="s">
        <v>36</v>
      </c>
      <c r="I49" s="11" t="s">
        <v>36</v>
      </c>
      <c r="J49" s="11" t="s">
        <v>36</v>
      </c>
      <c r="K49" s="11" t="s">
        <v>36</v>
      </c>
      <c r="L49" s="11" t="s">
        <v>36</v>
      </c>
      <c r="M49" s="4"/>
      <c r="N49" s="9" t="s">
        <v>52</v>
      </c>
      <c r="O49" s="9"/>
      <c r="P49" s="15"/>
      <c r="Q49" s="11"/>
      <c r="R49" s="11"/>
      <c r="S49" s="11"/>
      <c r="T49" s="11"/>
      <c r="U49" s="11"/>
      <c r="V49" s="11"/>
      <c r="W49" s="11"/>
      <c r="X49" s="11"/>
      <c r="Y49" s="4"/>
      <c r="BJ49" s="9" t="s">
        <v>58</v>
      </c>
      <c r="BK49" s="9"/>
      <c r="BL49" s="10">
        <f>BM49*BM47+BN49*BN47+BO49*BO47+BP49*BP47+BQ49*BQ47+BR49*BR47+BS49*BS47+BT49*BT47</f>
        <v>19.004999999999999</v>
      </c>
      <c r="BM49" s="11">
        <f t="shared" si="33"/>
        <v>4.0500000000000001E-2</v>
      </c>
      <c r="BN49" s="11">
        <f t="shared" si="33"/>
        <v>4.4999999999999998E-2</v>
      </c>
      <c r="BO49" s="11">
        <v>0.05</v>
      </c>
      <c r="BP49" s="11">
        <f t="shared" si="34"/>
        <v>6.0000000000000005E-2</v>
      </c>
      <c r="BQ49" s="11">
        <f t="shared" si="34"/>
        <v>7.2000000000000008E-2</v>
      </c>
      <c r="BR49" s="11">
        <v>0.1</v>
      </c>
      <c r="BS49" s="11">
        <f>BQ49</f>
        <v>7.2000000000000008E-2</v>
      </c>
      <c r="BT49" s="11">
        <f>BP49</f>
        <v>6.0000000000000005E-2</v>
      </c>
      <c r="BU49" s="4"/>
    </row>
    <row r="50" spans="1:85" ht="18" customHeight="1" x14ac:dyDescent="0.25">
      <c r="N50" s="9" t="s">
        <v>35</v>
      </c>
      <c r="P50" s="4"/>
      <c r="Q50" s="4" t="s">
        <v>36</v>
      </c>
      <c r="R50" s="4" t="s">
        <v>36</v>
      </c>
      <c r="S50" s="4" t="s">
        <v>36</v>
      </c>
      <c r="T50" s="4" t="s">
        <v>36</v>
      </c>
      <c r="U50" s="4" t="s">
        <v>36</v>
      </c>
      <c r="V50" s="4" t="s">
        <v>36</v>
      </c>
      <c r="W50" s="4" t="s">
        <v>36</v>
      </c>
      <c r="X50" s="4" t="s">
        <v>36</v>
      </c>
      <c r="Y50" s="4"/>
      <c r="BJ50" s="9" t="s">
        <v>47</v>
      </c>
      <c r="BK50" s="9"/>
      <c r="BL50" s="10">
        <f>BM50*BM47+BN50*BN47+BO50*BO47+BP50*BP47+BQ50*BQ47+BR50*BR47+BS50*BS47+BT50*BT47</f>
        <v>19.004999999999999</v>
      </c>
      <c r="BM50" s="11">
        <f t="shared" si="33"/>
        <v>4.0500000000000001E-2</v>
      </c>
      <c r="BN50" s="11">
        <f t="shared" si="33"/>
        <v>4.4999999999999998E-2</v>
      </c>
      <c r="BO50" s="11">
        <v>0.05</v>
      </c>
      <c r="BP50" s="11">
        <f t="shared" si="34"/>
        <v>6.0000000000000005E-2</v>
      </c>
      <c r="BQ50" s="11">
        <f t="shared" si="34"/>
        <v>7.2000000000000008E-2</v>
      </c>
      <c r="BR50" s="11">
        <v>0.1</v>
      </c>
      <c r="BS50" s="11">
        <f>BQ50</f>
        <v>7.2000000000000008E-2</v>
      </c>
      <c r="BT50" s="11">
        <f>BP50</f>
        <v>6.0000000000000005E-2</v>
      </c>
      <c r="BU50" s="4"/>
    </row>
    <row r="51" spans="1:85" ht="18" customHeight="1" x14ac:dyDescent="0.25">
      <c r="BJ51" s="9" t="s">
        <v>33</v>
      </c>
      <c r="BK51" s="9"/>
      <c r="BL51" s="10">
        <f>BM51*BM47+BN51*BN47+BO51*BO47+BP51*BP47+BQ51*BQ47+BR51*BR47+BS51*BS47+BT51*BT47</f>
        <v>1.7100000000000002</v>
      </c>
      <c r="BM51" s="11">
        <v>5.0000000000000001E-3</v>
      </c>
      <c r="BN51" s="11">
        <v>5.0000000000000001E-3</v>
      </c>
      <c r="BO51" s="11">
        <v>5.0000000000000001E-3</v>
      </c>
      <c r="BP51" s="11">
        <v>5.0000000000000001E-3</v>
      </c>
      <c r="BQ51" s="11">
        <v>5.0000000000000001E-3</v>
      </c>
      <c r="BR51" s="11">
        <v>5.0000000000000001E-3</v>
      </c>
      <c r="BS51" s="11">
        <v>5.0000000000000001E-3</v>
      </c>
      <c r="BT51" s="11">
        <v>5.0000000000000001E-3</v>
      </c>
      <c r="BU51" s="4"/>
    </row>
    <row r="52" spans="1:85" ht="18" customHeight="1" x14ac:dyDescent="0.25">
      <c r="BJ52" s="9" t="s">
        <v>35</v>
      </c>
      <c r="BK52" s="9"/>
      <c r="BL52" s="4"/>
      <c r="BM52" s="4" t="s">
        <v>36</v>
      </c>
      <c r="BN52" s="4" t="s">
        <v>36</v>
      </c>
      <c r="BO52" s="4" t="s">
        <v>36</v>
      </c>
      <c r="BP52" s="4" t="s">
        <v>36</v>
      </c>
      <c r="BQ52" s="4" t="s">
        <v>36</v>
      </c>
      <c r="BR52" s="4" t="s">
        <v>36</v>
      </c>
      <c r="BS52" s="4" t="s">
        <v>36</v>
      </c>
      <c r="BT52" s="4" t="s">
        <v>36</v>
      </c>
      <c r="BU52" s="4"/>
    </row>
    <row r="53" spans="1:85" ht="18" customHeight="1" x14ac:dyDescent="0.25">
      <c r="B53" s="205" t="s">
        <v>97</v>
      </c>
      <c r="C53" s="205"/>
      <c r="D53" s="205"/>
      <c r="E53" s="205"/>
      <c r="F53" s="205"/>
      <c r="G53" s="205"/>
      <c r="H53" s="205"/>
      <c r="I53" s="205"/>
      <c r="J53" s="205"/>
      <c r="K53" s="205"/>
      <c r="L53" s="205"/>
      <c r="M53" s="205"/>
      <c r="N53" s="194" t="s">
        <v>60</v>
      </c>
      <c r="O53" s="195"/>
      <c r="P53" s="195"/>
      <c r="Q53" s="195"/>
      <c r="R53" s="195"/>
      <c r="S53" s="195"/>
      <c r="T53" s="195"/>
      <c r="U53" s="195"/>
      <c r="V53" s="195"/>
      <c r="W53" s="195"/>
      <c r="X53" s="195"/>
      <c r="Y53" s="196"/>
      <c r="Z53" s="194" t="s">
        <v>60</v>
      </c>
      <c r="AA53" s="195"/>
      <c r="AB53" s="195"/>
      <c r="AC53" s="195"/>
      <c r="AD53" s="195"/>
      <c r="AE53" s="195"/>
      <c r="AF53" s="195"/>
      <c r="AG53" s="195"/>
      <c r="AH53" s="195"/>
      <c r="AI53" s="195"/>
      <c r="AJ53" s="195"/>
      <c r="AK53" s="196"/>
      <c r="AL53" s="205" t="s">
        <v>97</v>
      </c>
      <c r="AM53" s="205"/>
      <c r="AN53" s="205"/>
      <c r="AO53" s="205"/>
      <c r="AP53" s="205"/>
      <c r="AQ53" s="205"/>
      <c r="AR53" s="205"/>
      <c r="AS53" s="205"/>
      <c r="AT53" s="205"/>
      <c r="AU53" s="205"/>
      <c r="AV53" s="205"/>
      <c r="AW53" s="205"/>
      <c r="AX53" s="194" t="s">
        <v>60</v>
      </c>
      <c r="AY53" s="195"/>
      <c r="AZ53" s="195"/>
      <c r="BA53" s="195"/>
      <c r="BB53" s="195"/>
      <c r="BC53" s="195"/>
      <c r="BD53" s="195"/>
      <c r="BE53" s="195"/>
      <c r="BF53" s="195"/>
      <c r="BG53" s="195"/>
      <c r="BH53" s="195"/>
      <c r="BI53" s="196"/>
      <c r="BJ53" s="205" t="s">
        <v>97</v>
      </c>
      <c r="BK53" s="205"/>
      <c r="BL53" s="205"/>
      <c r="BM53" s="205"/>
      <c r="BN53" s="205"/>
      <c r="BO53" s="205"/>
      <c r="BP53" s="205"/>
      <c r="BQ53" s="205"/>
      <c r="BR53" s="205"/>
      <c r="BS53" s="205"/>
      <c r="BT53" s="205"/>
      <c r="BU53" s="205"/>
      <c r="BV53" s="205" t="s">
        <v>60</v>
      </c>
      <c r="BW53" s="205"/>
      <c r="BX53" s="205"/>
      <c r="BY53" s="205"/>
      <c r="BZ53" s="205"/>
      <c r="CA53" s="205"/>
      <c r="CB53" s="205"/>
      <c r="CC53" s="205"/>
      <c r="CD53" s="205"/>
      <c r="CE53" s="205"/>
      <c r="CF53" s="205"/>
      <c r="CG53" s="205"/>
    </row>
    <row r="54" spans="1:85" ht="18" customHeight="1" x14ac:dyDescent="0.25">
      <c r="B54" s="4"/>
      <c r="C54" s="4"/>
      <c r="D54" s="5" t="s">
        <v>15</v>
      </c>
      <c r="E54" s="5" t="s">
        <v>16</v>
      </c>
      <c r="F54" s="5" t="s">
        <v>17</v>
      </c>
      <c r="G54" s="5" t="s">
        <v>18</v>
      </c>
      <c r="H54" s="5" t="s">
        <v>19</v>
      </c>
      <c r="I54" s="5" t="s">
        <v>20</v>
      </c>
      <c r="J54" s="5" t="s">
        <v>21</v>
      </c>
      <c r="K54" s="5" t="s">
        <v>22</v>
      </c>
      <c r="L54" s="5" t="s">
        <v>23</v>
      </c>
      <c r="M54" s="5"/>
      <c r="N54" s="4"/>
      <c r="O54" s="4"/>
      <c r="P54" s="5" t="s">
        <v>15</v>
      </c>
      <c r="Q54" s="5" t="s">
        <v>16</v>
      </c>
      <c r="R54" s="5" t="s">
        <v>17</v>
      </c>
      <c r="S54" s="5" t="s">
        <v>18</v>
      </c>
      <c r="T54" s="5" t="s">
        <v>19</v>
      </c>
      <c r="U54" s="5" t="s">
        <v>20</v>
      </c>
      <c r="V54" s="5" t="s">
        <v>21</v>
      </c>
      <c r="W54" s="5" t="s">
        <v>22</v>
      </c>
      <c r="X54" s="5" t="s">
        <v>23</v>
      </c>
      <c r="Y54" s="5"/>
      <c r="Z54" s="4"/>
      <c r="AA54" s="4"/>
      <c r="AB54" s="5" t="s">
        <v>15</v>
      </c>
      <c r="AC54" s="5" t="s">
        <v>16</v>
      </c>
      <c r="AD54" s="5" t="s">
        <v>17</v>
      </c>
      <c r="AE54" s="5" t="s">
        <v>18</v>
      </c>
      <c r="AF54" s="5" t="s">
        <v>19</v>
      </c>
      <c r="AG54" s="5" t="s">
        <v>20</v>
      </c>
      <c r="AH54" s="5" t="s">
        <v>21</v>
      </c>
      <c r="AI54" s="5" t="s">
        <v>22</v>
      </c>
      <c r="AJ54" s="5" t="s">
        <v>23</v>
      </c>
      <c r="AK54" s="5"/>
      <c r="AL54" s="4"/>
      <c r="AM54" s="4"/>
      <c r="AN54" s="5" t="s">
        <v>15</v>
      </c>
      <c r="AO54" s="5" t="s">
        <v>16</v>
      </c>
      <c r="AP54" s="5" t="s">
        <v>17</v>
      </c>
      <c r="AQ54" s="5" t="s">
        <v>18</v>
      </c>
      <c r="AR54" s="5" t="s">
        <v>19</v>
      </c>
      <c r="AS54" s="5" t="s">
        <v>20</v>
      </c>
      <c r="AT54" s="5" t="s">
        <v>21</v>
      </c>
      <c r="AU54" s="5" t="s">
        <v>22</v>
      </c>
      <c r="AV54" s="5" t="s">
        <v>23</v>
      </c>
      <c r="AW54" s="5"/>
      <c r="AX54" s="4"/>
      <c r="AY54" s="4"/>
      <c r="AZ54" s="5" t="s">
        <v>15</v>
      </c>
      <c r="BA54" s="5" t="s">
        <v>16</v>
      </c>
      <c r="BB54" s="5" t="s">
        <v>17</v>
      </c>
      <c r="BC54" s="5" t="s">
        <v>18</v>
      </c>
      <c r="BD54" s="5" t="s">
        <v>19</v>
      </c>
      <c r="BE54" s="5" t="s">
        <v>20</v>
      </c>
      <c r="BF54" s="5" t="s">
        <v>21</v>
      </c>
      <c r="BG54" s="5" t="s">
        <v>22</v>
      </c>
      <c r="BH54" s="5" t="s">
        <v>23</v>
      </c>
      <c r="BI54" s="5"/>
      <c r="BJ54" s="4"/>
      <c r="BK54" s="4"/>
      <c r="BL54" s="5" t="s">
        <v>15</v>
      </c>
      <c r="BM54" s="5" t="s">
        <v>16</v>
      </c>
      <c r="BN54" s="5" t="s">
        <v>17</v>
      </c>
      <c r="BO54" s="5" t="s">
        <v>18</v>
      </c>
      <c r="BP54" s="5" t="s">
        <v>19</v>
      </c>
      <c r="BQ54" s="5" t="s">
        <v>20</v>
      </c>
      <c r="BR54" s="5" t="s">
        <v>21</v>
      </c>
      <c r="BS54" s="5" t="s">
        <v>22</v>
      </c>
      <c r="BT54" s="5" t="s">
        <v>23</v>
      </c>
      <c r="BU54" s="5"/>
      <c r="BV54" s="4"/>
      <c r="BW54" s="4"/>
      <c r="BX54" s="5" t="s">
        <v>15</v>
      </c>
      <c r="BY54" s="5" t="s">
        <v>16</v>
      </c>
      <c r="BZ54" s="5" t="s">
        <v>17</v>
      </c>
      <c r="CA54" s="5" t="s">
        <v>18</v>
      </c>
      <c r="CB54" s="5" t="s">
        <v>19</v>
      </c>
      <c r="CC54" s="5" t="s">
        <v>20</v>
      </c>
      <c r="CD54" s="5" t="s">
        <v>21</v>
      </c>
      <c r="CE54" s="5" t="s">
        <v>22</v>
      </c>
      <c r="CF54" s="5" t="s">
        <v>23</v>
      </c>
      <c r="CG54" s="5"/>
    </row>
    <row r="55" spans="1:85" ht="18" customHeight="1" x14ac:dyDescent="0.25">
      <c r="B55" s="6" t="s">
        <v>24</v>
      </c>
      <c r="C55" s="6"/>
      <c r="D55" s="7">
        <f>SUM(E55:M55)</f>
        <v>0</v>
      </c>
      <c r="E55" s="7"/>
      <c r="F55" s="7"/>
      <c r="G55" s="7"/>
      <c r="H55" s="7"/>
      <c r="I55" s="7"/>
      <c r="J55" s="7"/>
      <c r="K55" s="7"/>
      <c r="L55" s="7"/>
      <c r="M55" s="4"/>
      <c r="N55" s="6" t="s">
        <v>24</v>
      </c>
      <c r="O55" s="6"/>
      <c r="P55" s="7">
        <f>SUM(Q55:Y55)</f>
        <v>0</v>
      </c>
      <c r="Q55" s="7"/>
      <c r="R55" s="7"/>
      <c r="S55" s="7"/>
      <c r="T55" s="7"/>
      <c r="U55" s="7"/>
      <c r="V55" s="7"/>
      <c r="W55" s="7"/>
      <c r="X55" s="7"/>
      <c r="Y55" s="4"/>
      <c r="Z55" s="6" t="s">
        <v>24</v>
      </c>
      <c r="AA55" s="6"/>
      <c r="AB55" s="7">
        <f>SUM(AC55:AK55)</f>
        <v>0</v>
      </c>
      <c r="AC55" s="7"/>
      <c r="AD55" s="7"/>
      <c r="AE55" s="7"/>
      <c r="AF55" s="7"/>
      <c r="AG55" s="7"/>
      <c r="AH55" s="7"/>
      <c r="AI55" s="7"/>
      <c r="AJ55" s="7"/>
      <c r="AK55" s="4"/>
      <c r="AL55" s="6" t="s">
        <v>24</v>
      </c>
      <c r="AM55" s="6"/>
      <c r="AN55" s="7">
        <f>SUM(AO55:AW55)</f>
        <v>0</v>
      </c>
      <c r="AO55" s="7"/>
      <c r="AP55" s="7"/>
      <c r="AQ55" s="7"/>
      <c r="AR55" s="7"/>
      <c r="AS55" s="7"/>
      <c r="AT55" s="7"/>
      <c r="AU55" s="7"/>
      <c r="AV55" s="7"/>
      <c r="AW55" s="4"/>
      <c r="AX55" s="6" t="s">
        <v>24</v>
      </c>
      <c r="AY55" s="6"/>
      <c r="AZ55" s="7">
        <f>SUM(BA55:BI55)</f>
        <v>0</v>
      </c>
      <c r="BA55" s="7"/>
      <c r="BB55" s="7"/>
      <c r="BC55" s="7"/>
      <c r="BD55" s="7"/>
      <c r="BE55" s="7"/>
      <c r="BF55" s="7"/>
      <c r="BG55" s="7"/>
      <c r="BH55" s="7"/>
      <c r="BI55" s="4"/>
      <c r="BJ55" s="6" t="s">
        <v>24</v>
      </c>
      <c r="BK55" s="6"/>
      <c r="BL55" s="7">
        <f>SUM(BM55:BU55)</f>
        <v>0</v>
      </c>
      <c r="BM55" s="7"/>
      <c r="BN55" s="7"/>
      <c r="BO55" s="7"/>
      <c r="BP55" s="7"/>
      <c r="BQ55" s="7"/>
      <c r="BR55" s="7"/>
      <c r="BS55" s="7"/>
      <c r="BT55" s="7"/>
      <c r="BU55" s="4"/>
      <c r="BV55" s="6" t="s">
        <v>24</v>
      </c>
      <c r="BW55" s="6"/>
      <c r="BX55" s="7">
        <f>SUM(BY55:CG55)</f>
        <v>0</v>
      </c>
      <c r="BY55" s="7"/>
      <c r="BZ55" s="7"/>
      <c r="CA55" s="7"/>
      <c r="CB55" s="7"/>
      <c r="CC55" s="7"/>
      <c r="CD55" s="7"/>
      <c r="CE55" s="7"/>
      <c r="CF55" s="7"/>
      <c r="CG55" s="4"/>
    </row>
    <row r="56" spans="1:85" ht="18" customHeight="1" x14ac:dyDescent="0.25">
      <c r="B56" s="9" t="s">
        <v>61</v>
      </c>
      <c r="C56" s="9"/>
      <c r="D56" s="10">
        <f>(E56*E55+F56*F55+G56*G55+H56*H55+I56*I55+J56*J55+K56*K55+L56*L55)/24</f>
        <v>0</v>
      </c>
      <c r="E56" s="14"/>
      <c r="F56" s="14"/>
      <c r="G56" s="14"/>
      <c r="H56" s="14"/>
      <c r="I56" s="14"/>
      <c r="J56" s="14"/>
      <c r="K56" s="14"/>
      <c r="L56" s="14"/>
      <c r="M56" s="4"/>
      <c r="N56" s="9" t="s">
        <v>60</v>
      </c>
      <c r="O56" s="9"/>
      <c r="P56" s="10">
        <f>Q56*Q55+R56*R55+S56*S55+T56*T55+U56*U55+V56*V55+W56*W55+X56*X55</f>
        <v>0</v>
      </c>
      <c r="Q56" s="14">
        <v>1</v>
      </c>
      <c r="R56" s="14">
        <v>1</v>
      </c>
      <c r="S56" s="14">
        <v>1</v>
      </c>
      <c r="T56" s="14">
        <v>1</v>
      </c>
      <c r="U56" s="14">
        <v>1</v>
      </c>
      <c r="V56" s="14">
        <v>1</v>
      </c>
      <c r="W56" s="14">
        <v>1</v>
      </c>
      <c r="X56" s="14">
        <v>1</v>
      </c>
      <c r="Y56" s="4"/>
      <c r="Z56" s="9" t="s">
        <v>60</v>
      </c>
      <c r="AA56" s="9"/>
      <c r="AB56" s="10">
        <f>AC56*AC55+AD56*AD55+AE56*AE55+AF56*AF55+AG56*AG55+AH56*AH55+AI56*AI55+AJ56*AJ55</f>
        <v>0</v>
      </c>
      <c r="AC56" s="14">
        <v>1</v>
      </c>
      <c r="AD56" s="14">
        <v>1</v>
      </c>
      <c r="AE56" s="14">
        <v>1</v>
      </c>
      <c r="AF56" s="14">
        <v>1</v>
      </c>
      <c r="AG56" s="14">
        <v>1</v>
      </c>
      <c r="AH56" s="14">
        <v>1</v>
      </c>
      <c r="AI56" s="14">
        <v>1</v>
      </c>
      <c r="AJ56" s="14">
        <v>1</v>
      </c>
      <c r="AK56" s="4"/>
      <c r="AL56" s="9" t="s">
        <v>61</v>
      </c>
      <c r="AM56" s="9"/>
      <c r="AN56" s="10">
        <f>(AO56*AO55+AP56*AP55+AQ56*AQ55+AR56*AR55+AS56*AS55+AT56*AT55+AU56*AU55+AV56*AV55)/24</f>
        <v>0</v>
      </c>
      <c r="AO56" s="14"/>
      <c r="AP56" s="14"/>
      <c r="AQ56" s="14"/>
      <c r="AR56" s="14"/>
      <c r="AS56" s="14"/>
      <c r="AT56" s="14"/>
      <c r="AU56" s="14"/>
      <c r="AV56" s="14"/>
      <c r="AW56" s="4"/>
      <c r="AX56" s="9" t="s">
        <v>60</v>
      </c>
      <c r="AY56" s="9"/>
      <c r="AZ56" s="10">
        <f>BA56*BA55+BB56*BB55+BC56*BC55+BD56*BD55+BE56*BE55+BF56*BF55+BG56*BG55+BH56*BH55</f>
        <v>0</v>
      </c>
      <c r="BA56" s="14">
        <v>1</v>
      </c>
      <c r="BB56" s="14">
        <v>1</v>
      </c>
      <c r="BC56" s="14">
        <v>1</v>
      </c>
      <c r="BD56" s="14">
        <v>1</v>
      </c>
      <c r="BE56" s="14">
        <v>1</v>
      </c>
      <c r="BF56" s="14">
        <v>1</v>
      </c>
      <c r="BG56" s="14">
        <v>1</v>
      </c>
      <c r="BH56" s="14">
        <v>1</v>
      </c>
      <c r="BI56" s="4"/>
      <c r="BJ56" s="9" t="s">
        <v>61</v>
      </c>
      <c r="BK56" s="9"/>
      <c r="BL56" s="10">
        <f>(BM56*BM55+BN56*BN55+BO56*BO55+BP56*BP55+BQ56*BQ55+BR56*BR55+BS56*BS55+BT56*BT55)/24</f>
        <v>0</v>
      </c>
      <c r="BM56" s="14"/>
      <c r="BN56" s="14"/>
      <c r="BO56" s="14"/>
      <c r="BP56" s="14"/>
      <c r="BQ56" s="14"/>
      <c r="BR56" s="14"/>
      <c r="BS56" s="14"/>
      <c r="BT56" s="14"/>
      <c r="BU56" s="4"/>
      <c r="BV56" s="9" t="s">
        <v>60</v>
      </c>
      <c r="BW56" s="9"/>
      <c r="BX56" s="10">
        <f>BY56*BY55+BZ56*BZ55+CA56*CA55+CB56*CB55+CC56*CC55+CD56*CD55+CE56*CE55+CF56*CF55</f>
        <v>0</v>
      </c>
      <c r="BY56" s="14">
        <v>1</v>
      </c>
      <c r="BZ56" s="14">
        <v>1</v>
      </c>
      <c r="CA56" s="14">
        <v>1</v>
      </c>
      <c r="CB56" s="14">
        <v>1</v>
      </c>
      <c r="CC56" s="14">
        <v>1</v>
      </c>
      <c r="CD56" s="14">
        <v>1</v>
      </c>
      <c r="CE56" s="14">
        <v>1</v>
      </c>
      <c r="CF56" s="14">
        <v>1</v>
      </c>
      <c r="CG56" s="4"/>
    </row>
    <row r="57" spans="1:85" ht="18" customHeight="1" x14ac:dyDescent="0.25">
      <c r="B57" s="9" t="s">
        <v>98</v>
      </c>
      <c r="C57" s="9"/>
      <c r="D57" s="10">
        <f>(E57*E55+F57*F55+G57*G55+H57*H55+I57*I55+J57*J55+K57*K55+L57*L55)/24</f>
        <v>0</v>
      </c>
      <c r="E57" s="14"/>
      <c r="F57" s="14"/>
      <c r="G57" s="14"/>
      <c r="H57" s="14"/>
      <c r="I57" s="14"/>
      <c r="J57" s="11">
        <v>0.33333333333333331</v>
      </c>
      <c r="K57" s="14"/>
      <c r="L57" s="14"/>
      <c r="M57" s="4"/>
      <c r="O57" s="9"/>
      <c r="AL57" s="9" t="s">
        <v>98</v>
      </c>
      <c r="AM57" s="9"/>
      <c r="AN57" s="10">
        <f>(AO57*AO55+AP57*AP55+AQ57*AQ55+AR57*AR55+AS57*AS55+AT57*AT55+AU57*AU55+AV57*AV55)/24</f>
        <v>0</v>
      </c>
      <c r="AO57" s="14"/>
      <c r="AP57" s="14"/>
      <c r="AQ57" s="14"/>
      <c r="AR57" s="14"/>
      <c r="AS57" s="14"/>
      <c r="AT57" s="11">
        <v>0.33333333333333331</v>
      </c>
      <c r="AU57" s="14"/>
      <c r="AV57" s="14"/>
      <c r="AW57" s="4"/>
      <c r="AX57" s="9"/>
      <c r="AY57" s="9"/>
      <c r="AZ57" s="10"/>
      <c r="BA57" s="14"/>
      <c r="BB57" s="14"/>
      <c r="BC57" s="14"/>
      <c r="BD57" s="14"/>
      <c r="BE57" s="14"/>
      <c r="BF57" s="14"/>
      <c r="BG57" s="14"/>
      <c r="BH57" s="14"/>
      <c r="BI57" s="4"/>
      <c r="BJ57" s="9" t="s">
        <v>98</v>
      </c>
      <c r="BK57" s="9"/>
      <c r="BL57" s="10">
        <f>(BM57*BM55+BN57*BN55+BO57*BO55+BP57*BP55+BQ57*BQ55+BR57*BR55+BS57*BS55+BT57*BT55)/24</f>
        <v>0</v>
      </c>
      <c r="BM57" s="14"/>
      <c r="BN57" s="14"/>
      <c r="BO57" s="14"/>
      <c r="BP57" s="14"/>
      <c r="BQ57" s="14"/>
      <c r="BR57" s="11">
        <v>0.33333333333333331</v>
      </c>
      <c r="BS57" s="14"/>
      <c r="BT57" s="14"/>
      <c r="BU57" s="4"/>
    </row>
    <row r="58" spans="1:85" ht="18" customHeight="1" x14ac:dyDescent="0.25"/>
    <row r="59" spans="1:85" ht="18" customHeight="1" x14ac:dyDescent="0.25">
      <c r="A59" s="1" t="s">
        <v>99</v>
      </c>
      <c r="B59" s="201" t="s">
        <v>1</v>
      </c>
      <c r="C59" s="201"/>
      <c r="D59" s="201"/>
      <c r="E59" s="201"/>
      <c r="F59" s="201"/>
      <c r="G59" s="201"/>
      <c r="H59" s="201"/>
      <c r="I59" s="201"/>
      <c r="J59" s="201"/>
      <c r="K59" s="201"/>
      <c r="L59" s="201"/>
      <c r="M59" s="201"/>
      <c r="N59" s="201" t="s">
        <v>2</v>
      </c>
      <c r="O59" s="201"/>
      <c r="P59" s="201"/>
      <c r="Q59" s="201"/>
      <c r="R59" s="201"/>
      <c r="S59" s="201"/>
      <c r="T59" s="201"/>
      <c r="U59" s="201"/>
      <c r="V59" s="201"/>
      <c r="W59" s="201"/>
      <c r="X59" s="201"/>
      <c r="Y59" s="201"/>
      <c r="Z59" s="201" t="s">
        <v>3</v>
      </c>
      <c r="AA59" s="201"/>
      <c r="AB59" s="201"/>
      <c r="AC59" s="201"/>
      <c r="AD59" s="201"/>
      <c r="AE59" s="201"/>
      <c r="AF59" s="201"/>
      <c r="AG59" s="201"/>
      <c r="AH59" s="201"/>
      <c r="AI59" s="201"/>
      <c r="AJ59" s="201"/>
      <c r="AK59" s="201"/>
      <c r="AL59" s="201" t="s">
        <v>4</v>
      </c>
      <c r="AM59" s="201"/>
      <c r="AN59" s="201"/>
      <c r="AO59" s="201"/>
      <c r="AP59" s="201"/>
      <c r="AQ59" s="201"/>
      <c r="AR59" s="201"/>
      <c r="AS59" s="201"/>
      <c r="AT59" s="201"/>
      <c r="AU59" s="201"/>
      <c r="AV59" s="201"/>
      <c r="AW59" s="201"/>
      <c r="AX59" s="202" t="s">
        <v>5</v>
      </c>
      <c r="AY59" s="203"/>
      <c r="AZ59" s="203"/>
      <c r="BA59" s="203"/>
      <c r="BB59" s="203"/>
      <c r="BC59" s="203"/>
      <c r="BD59" s="203"/>
      <c r="BE59" s="203"/>
      <c r="BF59" s="203"/>
      <c r="BG59" s="203"/>
      <c r="BH59" s="203"/>
      <c r="BI59" s="204"/>
      <c r="BJ59" s="202" t="s">
        <v>6</v>
      </c>
      <c r="BK59" s="203"/>
      <c r="BL59" s="203"/>
      <c r="BM59" s="203"/>
      <c r="BN59" s="203"/>
      <c r="BO59" s="203"/>
      <c r="BP59" s="203"/>
      <c r="BQ59" s="203"/>
      <c r="BR59" s="203"/>
      <c r="BS59" s="203"/>
      <c r="BT59" s="203"/>
      <c r="BU59" s="204"/>
      <c r="BV59" s="202" t="s">
        <v>7</v>
      </c>
      <c r="BW59" s="203"/>
      <c r="BX59" s="203"/>
      <c r="BY59" s="203"/>
      <c r="BZ59" s="203"/>
      <c r="CA59" s="203"/>
      <c r="CB59" s="203"/>
      <c r="CC59" s="203"/>
      <c r="CD59" s="203"/>
      <c r="CE59" s="203"/>
      <c r="CF59" s="203"/>
      <c r="CG59" s="204"/>
    </row>
    <row r="60" spans="1:85" ht="18" customHeight="1" x14ac:dyDescent="0.25">
      <c r="A60" s="3" t="s">
        <v>8</v>
      </c>
      <c r="B60" s="194" t="s">
        <v>100</v>
      </c>
      <c r="C60" s="195"/>
      <c r="D60" s="195"/>
      <c r="E60" s="195"/>
      <c r="F60" s="195"/>
      <c r="G60" s="195"/>
      <c r="H60" s="195"/>
      <c r="I60" s="195"/>
      <c r="J60" s="195"/>
      <c r="K60" s="195"/>
      <c r="L60" s="195"/>
      <c r="M60" s="196"/>
      <c r="N60" s="205" t="s">
        <v>101</v>
      </c>
      <c r="O60" s="205"/>
      <c r="P60" s="205"/>
      <c r="Q60" s="205"/>
      <c r="R60" s="205"/>
      <c r="S60" s="205"/>
      <c r="T60" s="205"/>
      <c r="U60" s="205"/>
      <c r="V60" s="205"/>
      <c r="W60" s="205"/>
      <c r="X60" s="205"/>
      <c r="Y60" s="205"/>
      <c r="Z60" s="194" t="s">
        <v>10</v>
      </c>
      <c r="AA60" s="195"/>
      <c r="AB60" s="195"/>
      <c r="AC60" s="195"/>
      <c r="AD60" s="195"/>
      <c r="AE60" s="195"/>
      <c r="AF60" s="195"/>
      <c r="AG60" s="195"/>
      <c r="AH60" s="195"/>
      <c r="AI60" s="195"/>
      <c r="AJ60" s="195"/>
      <c r="AK60" s="196"/>
      <c r="AL60" s="194" t="s">
        <v>11</v>
      </c>
      <c r="AM60" s="195"/>
      <c r="AN60" s="195"/>
      <c r="AO60" s="195"/>
      <c r="AP60" s="195"/>
      <c r="AQ60" s="195"/>
      <c r="AR60" s="195"/>
      <c r="AS60" s="195"/>
      <c r="AT60" s="195"/>
      <c r="AU60" s="195"/>
      <c r="AV60" s="195"/>
      <c r="AW60" s="196"/>
      <c r="AX60" s="194" t="s">
        <v>102</v>
      </c>
      <c r="AY60" s="195"/>
      <c r="AZ60" s="195"/>
      <c r="BA60" s="195"/>
      <c r="BB60" s="195"/>
      <c r="BC60" s="195"/>
      <c r="BD60" s="195"/>
      <c r="BE60" s="195"/>
      <c r="BF60" s="195"/>
      <c r="BG60" s="195"/>
      <c r="BH60" s="195"/>
      <c r="BI60" s="196"/>
      <c r="BJ60" s="194" t="s">
        <v>13</v>
      </c>
      <c r="BK60" s="195"/>
      <c r="BL60" s="195"/>
      <c r="BM60" s="195"/>
      <c r="BN60" s="195"/>
      <c r="BO60" s="195"/>
      <c r="BP60" s="195"/>
      <c r="BQ60" s="195"/>
      <c r="BR60" s="195"/>
      <c r="BS60" s="195"/>
      <c r="BT60" s="195"/>
      <c r="BU60" s="196"/>
      <c r="BV60" s="205" t="s">
        <v>101</v>
      </c>
      <c r="BW60" s="205"/>
      <c r="BX60" s="205"/>
      <c r="BY60" s="205"/>
      <c r="BZ60" s="205"/>
      <c r="CA60" s="205"/>
      <c r="CB60" s="205"/>
      <c r="CC60" s="205"/>
      <c r="CD60" s="205"/>
      <c r="CE60" s="205"/>
      <c r="CF60" s="205"/>
      <c r="CG60" s="205"/>
    </row>
    <row r="61" spans="1:85" ht="18" customHeight="1" x14ac:dyDescent="0.25">
      <c r="B61" s="4"/>
      <c r="C61" s="4"/>
      <c r="D61" s="5" t="s">
        <v>15</v>
      </c>
      <c r="E61" s="5" t="s">
        <v>16</v>
      </c>
      <c r="F61" s="5" t="s">
        <v>17</v>
      </c>
      <c r="G61" s="5" t="s">
        <v>18</v>
      </c>
      <c r="H61" s="5" t="s">
        <v>19</v>
      </c>
      <c r="I61" s="5" t="s">
        <v>20</v>
      </c>
      <c r="J61" s="5" t="s">
        <v>21</v>
      </c>
      <c r="K61" s="5" t="s">
        <v>22</v>
      </c>
      <c r="L61" s="5" t="s">
        <v>23</v>
      </c>
      <c r="M61" s="5"/>
      <c r="N61" s="4"/>
      <c r="O61" s="4"/>
      <c r="P61" s="5" t="s">
        <v>15</v>
      </c>
      <c r="Q61" s="5" t="s">
        <v>16</v>
      </c>
      <c r="R61" s="5" t="s">
        <v>17</v>
      </c>
      <c r="S61" s="5" t="s">
        <v>18</v>
      </c>
      <c r="T61" s="5" t="s">
        <v>19</v>
      </c>
      <c r="U61" s="5" t="s">
        <v>20</v>
      </c>
      <c r="V61" s="5" t="s">
        <v>21</v>
      </c>
      <c r="W61" s="5" t="s">
        <v>22</v>
      </c>
      <c r="X61" s="5" t="s">
        <v>23</v>
      </c>
      <c r="Y61" s="5"/>
      <c r="Z61" s="4"/>
      <c r="AA61" s="4"/>
      <c r="AB61" s="5" t="s">
        <v>15</v>
      </c>
      <c r="AC61" s="5" t="s">
        <v>16</v>
      </c>
      <c r="AD61" s="5" t="s">
        <v>17</v>
      </c>
      <c r="AE61" s="5" t="s">
        <v>18</v>
      </c>
      <c r="AF61" s="5" t="s">
        <v>19</v>
      </c>
      <c r="AG61" s="5" t="s">
        <v>20</v>
      </c>
      <c r="AH61" s="5" t="s">
        <v>21</v>
      </c>
      <c r="AI61" s="5" t="s">
        <v>22</v>
      </c>
      <c r="AJ61" s="5" t="s">
        <v>23</v>
      </c>
      <c r="AK61" s="5"/>
      <c r="AL61" s="4"/>
      <c r="AM61" s="4"/>
      <c r="AN61" s="5" t="s">
        <v>15</v>
      </c>
      <c r="AO61" s="5" t="s">
        <v>16</v>
      </c>
      <c r="AP61" s="5" t="s">
        <v>17</v>
      </c>
      <c r="AQ61" s="5" t="s">
        <v>18</v>
      </c>
      <c r="AR61" s="5" t="s">
        <v>19</v>
      </c>
      <c r="AS61" s="5" t="s">
        <v>20</v>
      </c>
      <c r="AT61" s="5" t="s">
        <v>21</v>
      </c>
      <c r="AU61" s="5" t="s">
        <v>22</v>
      </c>
      <c r="AV61" s="5" t="s">
        <v>23</v>
      </c>
      <c r="AW61" s="120">
        <f>AW62+AW68</f>
        <v>106.55806</v>
      </c>
      <c r="AX61" s="4"/>
      <c r="AY61" s="4"/>
      <c r="AZ61" s="5" t="s">
        <v>15</v>
      </c>
      <c r="BA61" s="5" t="s">
        <v>16</v>
      </c>
      <c r="BB61" s="5" t="s">
        <v>17</v>
      </c>
      <c r="BC61" s="5" t="s">
        <v>18</v>
      </c>
      <c r="BD61" s="5" t="s">
        <v>19</v>
      </c>
      <c r="BE61" s="5" t="s">
        <v>20</v>
      </c>
      <c r="BF61" s="5" t="s">
        <v>21</v>
      </c>
      <c r="BG61" s="5" t="s">
        <v>22</v>
      </c>
      <c r="BH61" s="5" t="s">
        <v>23</v>
      </c>
      <c r="BI61" s="5"/>
      <c r="BJ61" s="4"/>
      <c r="BK61" s="4"/>
      <c r="BL61" s="5" t="s">
        <v>15</v>
      </c>
      <c r="BM61" s="5" t="s">
        <v>16</v>
      </c>
      <c r="BN61" s="5" t="s">
        <v>17</v>
      </c>
      <c r="BO61" s="5" t="s">
        <v>18</v>
      </c>
      <c r="BP61" s="5" t="s">
        <v>19</v>
      </c>
      <c r="BQ61" s="5" t="s">
        <v>20</v>
      </c>
      <c r="BR61" s="5" t="s">
        <v>21</v>
      </c>
      <c r="BS61" s="5" t="s">
        <v>22</v>
      </c>
      <c r="BT61" s="5" t="s">
        <v>23</v>
      </c>
      <c r="BU61" s="5"/>
      <c r="BV61" s="4"/>
      <c r="BW61" s="4"/>
      <c r="BX61" s="5" t="s">
        <v>15</v>
      </c>
      <c r="BY61" s="5" t="s">
        <v>16</v>
      </c>
      <c r="BZ61" s="5" t="s">
        <v>17</v>
      </c>
      <c r="CA61" s="5" t="s">
        <v>18</v>
      </c>
      <c r="CB61" s="5" t="s">
        <v>19</v>
      </c>
      <c r="CC61" s="5" t="s">
        <v>20</v>
      </c>
      <c r="CD61" s="5" t="s">
        <v>21</v>
      </c>
      <c r="CE61" s="5" t="s">
        <v>22</v>
      </c>
      <c r="CF61" s="5" t="s">
        <v>23</v>
      </c>
      <c r="CG61" s="5"/>
    </row>
    <row r="62" spans="1:85" ht="18" customHeight="1" x14ac:dyDescent="0.25">
      <c r="B62" s="6" t="s">
        <v>24</v>
      </c>
      <c r="C62" s="6"/>
      <c r="D62" s="7">
        <f>SUM(E62:M62)</f>
        <v>0</v>
      </c>
      <c r="E62" s="7"/>
      <c r="F62" s="7"/>
      <c r="G62" s="7"/>
      <c r="H62" s="7"/>
      <c r="I62" s="7"/>
      <c r="J62" s="7"/>
      <c r="K62" s="7"/>
      <c r="L62" s="7"/>
      <c r="M62" s="8"/>
      <c r="N62" s="6" t="s">
        <v>24</v>
      </c>
      <c r="O62" s="6"/>
      <c r="P62" s="7">
        <f>SUM(Q62:Y62)</f>
        <v>0</v>
      </c>
      <c r="Q62" s="7"/>
      <c r="R62" s="7"/>
      <c r="S62" s="7"/>
      <c r="T62" s="7"/>
      <c r="U62" s="7"/>
      <c r="V62" s="7"/>
      <c r="W62" s="7"/>
      <c r="X62" s="7"/>
      <c r="Y62" s="4"/>
      <c r="Z62" s="6" t="s">
        <v>24</v>
      </c>
      <c r="AA62" s="6"/>
      <c r="AB62" s="7">
        <f>SUM(AC62:AK62)</f>
        <v>341</v>
      </c>
      <c r="AC62" s="7">
        <v>138</v>
      </c>
      <c r="AD62" s="7">
        <v>42</v>
      </c>
      <c r="AE62" s="7">
        <v>45</v>
      </c>
      <c r="AF62" s="7"/>
      <c r="AG62" s="7">
        <v>53</v>
      </c>
      <c r="AH62" s="7">
        <v>38</v>
      </c>
      <c r="AI62" s="7">
        <v>5</v>
      </c>
      <c r="AJ62" s="7">
        <v>20</v>
      </c>
      <c r="AK62" s="4"/>
      <c r="AL62" s="6" t="s">
        <v>24</v>
      </c>
      <c r="AM62" s="6"/>
      <c r="AN62" s="7">
        <f>SUM(AO62:AV62)</f>
        <v>1</v>
      </c>
      <c r="AO62" s="7"/>
      <c r="AP62" s="7"/>
      <c r="AQ62" s="7"/>
      <c r="AR62" s="7">
        <v>1</v>
      </c>
      <c r="AS62" s="7"/>
      <c r="AT62" s="7"/>
      <c r="AU62" s="7"/>
      <c r="AV62" s="7"/>
      <c r="AW62" s="120">
        <f>SUM(AW63:AW65)</f>
        <v>92.774029999999996</v>
      </c>
      <c r="AX62" s="6" t="s">
        <v>24</v>
      </c>
      <c r="AY62" s="6"/>
      <c r="AZ62" s="7">
        <f>SUM(BA62:BI62)</f>
        <v>337</v>
      </c>
      <c r="BA62" s="7">
        <v>138</v>
      </c>
      <c r="BB62" s="7">
        <v>42</v>
      </c>
      <c r="BC62" s="7">
        <v>45</v>
      </c>
      <c r="BD62" s="7"/>
      <c r="BE62" s="7">
        <v>53</v>
      </c>
      <c r="BF62" s="7">
        <v>34</v>
      </c>
      <c r="BG62" s="7">
        <v>5</v>
      </c>
      <c r="BH62" s="7">
        <v>20</v>
      </c>
      <c r="BI62" s="4"/>
      <c r="BJ62" s="6" t="s">
        <v>24</v>
      </c>
      <c r="BK62" s="6"/>
      <c r="BL62" s="7">
        <f>SUM(BM62:BU62)</f>
        <v>39</v>
      </c>
      <c r="BM62" s="7"/>
      <c r="BN62" s="7"/>
      <c r="BO62" s="7"/>
      <c r="BP62" s="7"/>
      <c r="BQ62" s="7"/>
      <c r="BR62" s="7">
        <v>38</v>
      </c>
      <c r="BS62" s="7">
        <v>1</v>
      </c>
      <c r="BT62" s="7"/>
      <c r="BU62" s="4"/>
      <c r="BV62" s="6" t="s">
        <v>24</v>
      </c>
      <c r="BW62" s="6"/>
      <c r="BX62" s="7">
        <f>SUM(BY62:CG62)</f>
        <v>21</v>
      </c>
      <c r="BY62" s="7"/>
      <c r="BZ62" s="7"/>
      <c r="CA62" s="7"/>
      <c r="CB62" s="7"/>
      <c r="CC62" s="7"/>
      <c r="CD62" s="7">
        <v>20</v>
      </c>
      <c r="CE62" s="7">
        <v>1</v>
      </c>
      <c r="CF62" s="7"/>
      <c r="CG62" s="4"/>
    </row>
    <row r="63" spans="1:85" ht="18" customHeight="1" x14ac:dyDescent="0.25">
      <c r="B63" s="9" t="s">
        <v>25</v>
      </c>
      <c r="C63" s="9"/>
      <c r="D63" s="10">
        <f>E63*E62+F63*F62+G63*G62+H63*H62+I63*I62+J63*J62+K63*K62+L63*L62</f>
        <v>0</v>
      </c>
      <c r="E63" s="11">
        <f t="shared" ref="E63:F66" si="35">F63-(F63*10%)</f>
        <v>6.0750000000000005E-2</v>
      </c>
      <c r="F63" s="11">
        <f t="shared" si="35"/>
        <v>6.7500000000000004E-2</v>
      </c>
      <c r="G63" s="11">
        <v>7.4999999999999997E-2</v>
      </c>
      <c r="H63" s="11">
        <f>G63+(G63*20%)</f>
        <v>0.09</v>
      </c>
      <c r="I63" s="11">
        <f>H63+(H63*10%)</f>
        <v>9.8999999999999991E-2</v>
      </c>
      <c r="J63" s="11">
        <v>0.1</v>
      </c>
      <c r="K63" s="11">
        <v>0.1</v>
      </c>
      <c r="L63" s="11">
        <f>H63</f>
        <v>0.09</v>
      </c>
      <c r="M63" s="4"/>
      <c r="N63" s="9" t="s">
        <v>103</v>
      </c>
      <c r="O63" s="9"/>
      <c r="P63" s="10">
        <f>Q63*Q62+R63*R62+S63*S62+T63*T62+U63*U62+V63*V62+W63*W62+X63*X62</f>
        <v>0</v>
      </c>
      <c r="Q63" s="11"/>
      <c r="R63" s="11"/>
      <c r="S63" s="11"/>
      <c r="T63" s="11"/>
      <c r="U63" s="11"/>
      <c r="V63" s="14">
        <v>1</v>
      </c>
      <c r="W63" s="11"/>
      <c r="X63" s="11"/>
      <c r="Y63" s="4"/>
      <c r="Z63" s="9" t="s">
        <v>108</v>
      </c>
      <c r="AA63" s="9"/>
      <c r="AB63" s="10">
        <f>AC63*AC62+AD63*AD62+AE63*AE62+AF63*AF62+AG63*AG62+AH63*AH62+AI63*AI62+AJ63*AJ62</f>
        <v>0</v>
      </c>
      <c r="AC63" s="11"/>
      <c r="AD63" s="11"/>
      <c r="AE63" s="11"/>
      <c r="AF63" s="11"/>
      <c r="AG63" s="11"/>
      <c r="AH63" s="11"/>
      <c r="AI63" s="11"/>
      <c r="AJ63" s="11"/>
      <c r="AK63" s="11"/>
      <c r="AL63" s="9" t="s">
        <v>11</v>
      </c>
      <c r="AM63" s="9"/>
      <c r="AN63" s="12">
        <f>(AO63*AO62+AP63*AP62+AQ63*AQ62+AR63*AR62+AS63*AS62+AT63*AT62+AU63*AU62+AV63*AV62)</f>
        <v>1.5</v>
      </c>
      <c r="AO63" s="13">
        <v>0.5</v>
      </c>
      <c r="AP63" s="14">
        <v>1</v>
      </c>
      <c r="AQ63" s="13">
        <v>1.5</v>
      </c>
      <c r="AR63" s="13">
        <v>1.5</v>
      </c>
      <c r="AS63" s="14">
        <v>2</v>
      </c>
      <c r="AT63" s="14">
        <v>3</v>
      </c>
      <c r="AU63" s="14">
        <f>AS63</f>
        <v>2</v>
      </c>
      <c r="AV63" s="13">
        <f>AR63</f>
        <v>1.5</v>
      </c>
      <c r="AW63" s="120">
        <f>'Lista de precios'!C98*AN63</f>
        <v>82.5</v>
      </c>
      <c r="AX63" s="9" t="s">
        <v>104</v>
      </c>
      <c r="AY63" s="9"/>
      <c r="AZ63" s="12">
        <f>BA63*BA62+BB63*BB62+BC63*BC62+BD63*BD62+BE63*BE62+BF63*BF62+BG63*BG62+BH63*BH62</f>
        <v>51.30830000000001</v>
      </c>
      <c r="BA63" s="11">
        <f>BB63-(BB63*10%)</f>
        <v>0.10935</v>
      </c>
      <c r="BB63" s="11">
        <f>BC63-(BC63*10%)</f>
        <v>0.12150000000000001</v>
      </c>
      <c r="BC63" s="11">
        <v>0.13500000000000001</v>
      </c>
      <c r="BD63" s="11">
        <f>BC63+(BC63*20%)</f>
        <v>0.16200000000000001</v>
      </c>
      <c r="BE63" s="11">
        <v>0.2</v>
      </c>
      <c r="BF63" s="11">
        <v>0.3</v>
      </c>
      <c r="BG63" s="11">
        <f>BE63</f>
        <v>0.2</v>
      </c>
      <c r="BH63" s="11">
        <f>BD63</f>
        <v>0.16200000000000001</v>
      </c>
      <c r="BI63" s="4"/>
      <c r="BJ63" s="9" t="s">
        <v>29</v>
      </c>
      <c r="BK63" s="9"/>
      <c r="BL63" s="10">
        <f>BM63*BM62+BN63*BN62+BO63*BO62+BP63*BP62+BQ63*BQ62+BR63*BR62+BS63*BS62+BT63*BT62</f>
        <v>114</v>
      </c>
      <c r="BM63" s="11"/>
      <c r="BN63" s="11"/>
      <c r="BO63" s="11"/>
      <c r="BP63" s="11"/>
      <c r="BQ63" s="11"/>
      <c r="BR63" s="11">
        <v>3</v>
      </c>
      <c r="BS63" s="11"/>
      <c r="BT63" s="11"/>
      <c r="BU63" s="11"/>
      <c r="BV63" s="9" t="s">
        <v>103</v>
      </c>
      <c r="BW63" s="9"/>
      <c r="BX63" s="10">
        <f>BY63*BY62+BZ63*BZ62+CA63*CA62+CB63*CB62+CC63*CC62+CD63*CD62+CE63*CE62+CF63*CF62</f>
        <v>20</v>
      </c>
      <c r="BY63" s="11"/>
      <c r="BZ63" s="11"/>
      <c r="CA63" s="11"/>
      <c r="CB63" s="11"/>
      <c r="CC63" s="11"/>
      <c r="CD63" s="14">
        <v>1</v>
      </c>
      <c r="CE63" s="11"/>
      <c r="CF63" s="11"/>
      <c r="CG63" s="4"/>
    </row>
    <row r="64" spans="1:85" ht="18" customHeight="1" x14ac:dyDescent="0.25">
      <c r="B64" s="9" t="s">
        <v>27</v>
      </c>
      <c r="C64" s="9"/>
      <c r="D64" s="10">
        <f>E64*E62+F64*F62+G64*G62+H64*H62+I64*I62+J64*J62+K64*K62+L64*L62</f>
        <v>0</v>
      </c>
      <c r="E64" s="11">
        <f t="shared" si="35"/>
        <v>1.2149999999999999E-2</v>
      </c>
      <c r="F64" s="11">
        <f t="shared" si="35"/>
        <v>1.35E-2</v>
      </c>
      <c r="G64" s="11">
        <v>1.4999999999999999E-2</v>
      </c>
      <c r="H64" s="11">
        <f>G64+(G64*20%)</f>
        <v>1.7999999999999999E-2</v>
      </c>
      <c r="I64" s="11">
        <f>H64+(H64*10%)</f>
        <v>1.9799999999999998E-2</v>
      </c>
      <c r="J64" s="11">
        <v>0.03</v>
      </c>
      <c r="K64" s="11">
        <f>I64</f>
        <v>1.9799999999999998E-2</v>
      </c>
      <c r="L64" s="11">
        <f>H64</f>
        <v>1.7999999999999999E-2</v>
      </c>
      <c r="M64" s="4"/>
      <c r="N64" s="9" t="s">
        <v>105</v>
      </c>
      <c r="O64" s="9"/>
      <c r="P64" s="10">
        <f>Q64*Q62+R64*R62+S64*S62+T64*T62+U64*U62+V64*V62+W64*W62+X64*X62</f>
        <v>0</v>
      </c>
      <c r="Q64" s="11">
        <v>0.1</v>
      </c>
      <c r="R64" s="11">
        <v>0.1</v>
      </c>
      <c r="S64" s="11"/>
      <c r="T64" s="11"/>
      <c r="U64" s="11"/>
      <c r="V64" s="11"/>
      <c r="W64" s="11"/>
      <c r="X64" s="11"/>
      <c r="Y64" s="4"/>
      <c r="Z64" s="9" t="s">
        <v>112</v>
      </c>
      <c r="AA64" s="9"/>
      <c r="AB64" s="10">
        <f>AC64*AC62+AD64*AD62+AE64*AE62+AF64*AF62+AG64*AG62+AH64*AH62+AI64*AI62+AJ64*AJ62</f>
        <v>31.192</v>
      </c>
      <c r="AC64" s="11">
        <v>5.7000000000000002E-2</v>
      </c>
      <c r="AD64" s="11">
        <v>6.3E-2</v>
      </c>
      <c r="AE64" s="11">
        <v>0.08</v>
      </c>
      <c r="AF64" s="11">
        <f>AE64+(AE64*10%)</f>
        <v>8.7999999999999995E-2</v>
      </c>
      <c r="AG64" s="11">
        <v>0.12</v>
      </c>
      <c r="AH64" s="11">
        <v>0.22</v>
      </c>
      <c r="AI64" s="11">
        <f>AG64</f>
        <v>0.12</v>
      </c>
      <c r="AJ64" s="11">
        <f>AF64</f>
        <v>8.7999999999999995E-2</v>
      </c>
      <c r="AK64" s="11">
        <v>0.12</v>
      </c>
      <c r="AL64" s="9" t="s">
        <v>33</v>
      </c>
      <c r="AM64" s="9"/>
      <c r="AN64" s="10">
        <f>AO64*AO62+AP64*AP62+AQ64*AQ62+AR64*AR62+AS64*AS62+AT64*AT62+AU64*AU62+AV64*AV62</f>
        <v>5.0000000000000001E-3</v>
      </c>
      <c r="AO64" s="11">
        <v>5.0000000000000001E-3</v>
      </c>
      <c r="AP64" s="11">
        <v>5.0000000000000001E-3</v>
      </c>
      <c r="AQ64" s="11">
        <v>5.0000000000000001E-3</v>
      </c>
      <c r="AR64" s="11">
        <v>5.0000000000000001E-3</v>
      </c>
      <c r="AS64" s="11">
        <v>5.0000000000000001E-3</v>
      </c>
      <c r="AT64" s="11">
        <v>5.0000000000000001E-3</v>
      </c>
      <c r="AU64" s="11">
        <v>5.0000000000000001E-3</v>
      </c>
      <c r="AV64" s="11">
        <v>5.0000000000000001E-3</v>
      </c>
      <c r="AW64" s="8">
        <f>'Lista de precios'!$C$197*AN64</f>
        <v>0.27403</v>
      </c>
      <c r="AX64" s="9" t="s">
        <v>33</v>
      </c>
      <c r="AY64" s="9"/>
      <c r="AZ64" s="10">
        <f>BA64*BA62+BB64*BB62+BC64*BC62+BD64*BD62+BE64*BE62+BF64*BF62+BG64*BG62+BH64*BH62</f>
        <v>1.6850000000000001</v>
      </c>
      <c r="BA64" s="11">
        <v>5.0000000000000001E-3</v>
      </c>
      <c r="BB64" s="11">
        <v>5.0000000000000001E-3</v>
      </c>
      <c r="BC64" s="11">
        <v>5.0000000000000001E-3</v>
      </c>
      <c r="BD64" s="11">
        <v>5.0000000000000001E-3</v>
      </c>
      <c r="BE64" s="11">
        <v>5.0000000000000001E-3</v>
      </c>
      <c r="BF64" s="11">
        <v>5.0000000000000001E-3</v>
      </c>
      <c r="BG64" s="11">
        <v>5.0000000000000001E-3</v>
      </c>
      <c r="BH64" s="11">
        <v>5.0000000000000001E-3</v>
      </c>
      <c r="BI64" s="4"/>
      <c r="BJ64" s="9" t="s">
        <v>33</v>
      </c>
      <c r="BK64" s="9"/>
      <c r="BL64" s="10">
        <f>BM64*BM62+BN64*BN62+BO64*BO62+BP64*BP62+BQ64*BQ62+BR64*BR62+BS64*BS62+BT64*BT62</f>
        <v>0.19500000000000001</v>
      </c>
      <c r="BM64" s="11">
        <v>5.0000000000000001E-3</v>
      </c>
      <c r="BN64" s="11">
        <v>5.0000000000000001E-3</v>
      </c>
      <c r="BO64" s="11">
        <v>5.0000000000000001E-3</v>
      </c>
      <c r="BP64" s="11">
        <v>5.0000000000000001E-3</v>
      </c>
      <c r="BQ64" s="11">
        <v>5.0000000000000001E-3</v>
      </c>
      <c r="BR64" s="11">
        <v>5.0000000000000001E-3</v>
      </c>
      <c r="BS64" s="11">
        <v>5.0000000000000001E-3</v>
      </c>
      <c r="BT64" s="11">
        <v>5.0000000000000001E-3</v>
      </c>
      <c r="BU64" s="4"/>
      <c r="BV64" s="9" t="s">
        <v>105</v>
      </c>
      <c r="BW64" s="9"/>
      <c r="BX64" s="10">
        <f>BY64*BY62+BZ64*BZ62+CA64*CA62+CB64*CB62+CC64*CC62+CD64*CD62+CE64*CE62+CF64*CF62</f>
        <v>0</v>
      </c>
      <c r="BY64" s="11">
        <v>0.1</v>
      </c>
      <c r="BZ64" s="11">
        <v>0.1</v>
      </c>
      <c r="CA64" s="11"/>
      <c r="CB64" s="11"/>
      <c r="CC64" s="11"/>
      <c r="CD64" s="11"/>
      <c r="CE64" s="11"/>
      <c r="CF64" s="11"/>
      <c r="CG64" s="4"/>
    </row>
    <row r="65" spans="2:85" ht="18" customHeight="1" x14ac:dyDescent="0.25">
      <c r="B65" s="9" t="s">
        <v>92</v>
      </c>
      <c r="C65" s="9"/>
      <c r="D65" s="10">
        <f>E65*E62+F65*F62+G65*G62+H65*H62+I65*I62+J65*J62+K65*K62+L65*L62</f>
        <v>0</v>
      </c>
      <c r="E65" s="11">
        <f t="shared" si="35"/>
        <v>8.1000000000000013E-3</v>
      </c>
      <c r="F65" s="11">
        <f t="shared" si="35"/>
        <v>9.0000000000000011E-3</v>
      </c>
      <c r="G65" s="11">
        <v>0.01</v>
      </c>
      <c r="H65" s="11">
        <f>G65+(G65*20%)</f>
        <v>1.2E-2</v>
      </c>
      <c r="I65" s="11">
        <f>H65+(H65*10%)</f>
        <v>1.32E-2</v>
      </c>
      <c r="J65" s="11">
        <v>0.02</v>
      </c>
      <c r="K65" s="11">
        <f>I65</f>
        <v>1.32E-2</v>
      </c>
      <c r="L65" s="11">
        <f>H65</f>
        <v>1.2E-2</v>
      </c>
      <c r="M65" s="4"/>
      <c r="N65" s="9" t="s">
        <v>106</v>
      </c>
      <c r="O65" s="9"/>
      <c r="P65" s="10">
        <f>(Q65*Q62+R65*R62+S65*S62+T65*T62+U65*U62+V65*V62+W65*W62+X65*X62)/8</f>
        <v>0</v>
      </c>
      <c r="Q65" s="11"/>
      <c r="R65" s="11"/>
      <c r="S65" s="11">
        <f>1/6</f>
        <v>0.16666666666666666</v>
      </c>
      <c r="T65" s="11">
        <f>1/5</f>
        <v>0.2</v>
      </c>
      <c r="U65" s="11">
        <f>1/5</f>
        <v>0.2</v>
      </c>
      <c r="V65" s="11"/>
      <c r="W65" s="11">
        <f>1/5</f>
        <v>0.2</v>
      </c>
      <c r="X65" s="11">
        <f>1/5</f>
        <v>0.2</v>
      </c>
      <c r="Y65" s="4"/>
      <c r="Z65" s="9" t="s">
        <v>33</v>
      </c>
      <c r="AA65" s="9"/>
      <c r="AB65" s="10">
        <f>AC65*AC62+AD65*AD62+AE65*AE62+AF65*AF62+AG65*AG62+AH65*AH62+AI65*AI62+AJ65*AJ62</f>
        <v>1.7050000000000001</v>
      </c>
      <c r="AC65" s="11">
        <v>5.0000000000000001E-3</v>
      </c>
      <c r="AD65" s="11">
        <v>5.0000000000000001E-3</v>
      </c>
      <c r="AE65" s="11">
        <v>5.0000000000000001E-3</v>
      </c>
      <c r="AF65" s="11">
        <v>5.0000000000000001E-3</v>
      </c>
      <c r="AG65" s="11">
        <v>5.0000000000000001E-3</v>
      </c>
      <c r="AH65" s="11">
        <v>5.0000000000000001E-3</v>
      </c>
      <c r="AI65" s="11">
        <v>5.0000000000000001E-3</v>
      </c>
      <c r="AJ65" s="11">
        <v>5.0000000000000001E-3</v>
      </c>
      <c r="AK65" s="4"/>
      <c r="AL65" s="9" t="s">
        <v>35</v>
      </c>
      <c r="AM65" s="9"/>
      <c r="AN65" s="10"/>
      <c r="AO65" s="11" t="s">
        <v>36</v>
      </c>
      <c r="AP65" s="11" t="s">
        <v>36</v>
      </c>
      <c r="AQ65" s="11" t="s">
        <v>36</v>
      </c>
      <c r="AR65" s="11" t="s">
        <v>36</v>
      </c>
      <c r="AS65" s="11" t="s">
        <v>36</v>
      </c>
      <c r="AT65" s="11" t="s">
        <v>36</v>
      </c>
      <c r="AU65" s="11" t="s">
        <v>36</v>
      </c>
      <c r="AV65" s="11" t="s">
        <v>36</v>
      </c>
      <c r="AW65" s="8">
        <v>10</v>
      </c>
      <c r="AX65" s="9" t="s">
        <v>35</v>
      </c>
      <c r="AY65" s="9"/>
      <c r="AZ65" s="15"/>
      <c r="BA65" s="4" t="s">
        <v>36</v>
      </c>
      <c r="BB65" s="4" t="s">
        <v>36</v>
      </c>
      <c r="BC65" s="4" t="s">
        <v>36</v>
      </c>
      <c r="BD65" s="4" t="s">
        <v>36</v>
      </c>
      <c r="BE65" s="4" t="s">
        <v>36</v>
      </c>
      <c r="BF65" s="4" t="s">
        <v>36</v>
      </c>
      <c r="BG65" s="4" t="s">
        <v>36</v>
      </c>
      <c r="BH65" s="4" t="s">
        <v>36</v>
      </c>
      <c r="BI65" s="4"/>
      <c r="BJ65" s="9" t="s">
        <v>37</v>
      </c>
      <c r="BK65" s="9"/>
      <c r="BL65" s="10"/>
      <c r="BM65" s="11"/>
      <c r="BN65" s="11"/>
      <c r="BO65" s="11"/>
      <c r="BP65" s="11"/>
      <c r="BQ65" s="11"/>
      <c r="BR65" s="11"/>
      <c r="BS65" s="11"/>
      <c r="BT65" s="11"/>
      <c r="BU65" s="4"/>
      <c r="BV65" s="9" t="s">
        <v>107</v>
      </c>
      <c r="BW65" s="9"/>
      <c r="BX65" s="10">
        <f>BY65*BY62+BZ65*BZ62+CA65*CA62+CB65*CB62+CC65*CC62+CD65*CD62+CE65*CE62+CF65*CF62</f>
        <v>0.2</v>
      </c>
      <c r="BY65" s="11"/>
      <c r="BZ65" s="11"/>
      <c r="CA65" s="11">
        <f>1/6</f>
        <v>0.16666666666666666</v>
      </c>
      <c r="CB65" s="11">
        <f>1/5</f>
        <v>0.2</v>
      </c>
      <c r="CC65" s="11">
        <f>1/5</f>
        <v>0.2</v>
      </c>
      <c r="CD65" s="11"/>
      <c r="CE65" s="11">
        <f>1/5</f>
        <v>0.2</v>
      </c>
      <c r="CF65" s="11">
        <f>1/5</f>
        <v>0.2</v>
      </c>
      <c r="CG65" s="4"/>
    </row>
    <row r="66" spans="2:85" ht="18" customHeight="1" x14ac:dyDescent="0.25">
      <c r="B66" s="9" t="s">
        <v>48</v>
      </c>
      <c r="C66" s="9"/>
      <c r="D66" s="10">
        <f>E66*E62+F66*F62+G66*G62+H66*H62+I66*I62+J66*J62+K66*K62+L66*L62</f>
        <v>0</v>
      </c>
      <c r="E66" s="11">
        <f t="shared" si="35"/>
        <v>3.2400000000000005E-2</v>
      </c>
      <c r="F66" s="11">
        <f t="shared" si="35"/>
        <v>3.6000000000000004E-2</v>
      </c>
      <c r="G66" s="11">
        <v>0.04</v>
      </c>
      <c r="H66" s="11">
        <f>G66+(G66*20%)</f>
        <v>4.8000000000000001E-2</v>
      </c>
      <c r="I66" s="11">
        <f>H66+(H66*10%)</f>
        <v>5.28E-2</v>
      </c>
      <c r="J66" s="11">
        <v>0.8</v>
      </c>
      <c r="K66" s="11">
        <f>I66</f>
        <v>5.28E-2</v>
      </c>
      <c r="L66" s="11">
        <f>H66</f>
        <v>4.8000000000000001E-2</v>
      </c>
      <c r="M66" s="4"/>
      <c r="N66" s="9" t="s">
        <v>35</v>
      </c>
      <c r="O66" s="9"/>
      <c r="P66" s="10"/>
      <c r="Q66" s="11" t="s">
        <v>36</v>
      </c>
      <c r="R66" s="11" t="s">
        <v>36</v>
      </c>
      <c r="S66" s="11" t="s">
        <v>36</v>
      </c>
      <c r="T66" s="11" t="s">
        <v>36</v>
      </c>
      <c r="U66" s="11" t="s">
        <v>36</v>
      </c>
      <c r="V66" s="11" t="s">
        <v>36</v>
      </c>
      <c r="W66" s="11" t="s">
        <v>36</v>
      </c>
      <c r="X66" s="11" t="s">
        <v>36</v>
      </c>
      <c r="Y66" s="4"/>
      <c r="Z66" s="9" t="s">
        <v>34</v>
      </c>
      <c r="AA66" s="9"/>
      <c r="AB66" s="10">
        <f>AC66*AC62+AD66*AD62+AE66*AE62+AF66*AF62+AG66*AG62+AH66*AH62+AI66*AI62+AJ66*AJ62</f>
        <v>4.0058000000000007</v>
      </c>
      <c r="AC66" s="11">
        <f>AD66-(AD66*10%)</f>
        <v>8.1000000000000013E-3</v>
      </c>
      <c r="AD66" s="11">
        <f>AE66-(AE66*10%)</f>
        <v>9.0000000000000011E-3</v>
      </c>
      <c r="AE66" s="11">
        <v>0.01</v>
      </c>
      <c r="AF66" s="11">
        <f>AE66+(AE66*20%)</f>
        <v>1.2E-2</v>
      </c>
      <c r="AG66" s="11">
        <v>1.4999999999999999E-2</v>
      </c>
      <c r="AH66" s="4">
        <v>2.5000000000000001E-2</v>
      </c>
      <c r="AI66" s="11">
        <f>AG66</f>
        <v>1.4999999999999999E-2</v>
      </c>
      <c r="AJ66" s="11">
        <f>AF66</f>
        <v>1.2E-2</v>
      </c>
      <c r="AK66" s="4"/>
      <c r="AL66" s="191" t="s">
        <v>40</v>
      </c>
      <c r="AM66" s="192"/>
      <c r="AN66" s="192"/>
      <c r="AO66" s="192"/>
      <c r="AP66" s="192"/>
      <c r="AQ66" s="192"/>
      <c r="AR66" s="192"/>
      <c r="AS66" s="192"/>
      <c r="AT66" s="192"/>
      <c r="AU66" s="192"/>
      <c r="AV66" s="192"/>
      <c r="AW66" s="193"/>
      <c r="AX66" s="9"/>
      <c r="AY66" s="9"/>
      <c r="AZ66" s="10"/>
      <c r="BA66" s="11"/>
      <c r="BB66" s="11"/>
      <c r="BC66" s="11"/>
      <c r="BD66" s="11"/>
      <c r="BE66" s="11"/>
      <c r="BF66" s="11"/>
      <c r="BG66" s="11"/>
      <c r="BH66" s="11"/>
      <c r="BI66" s="4"/>
      <c r="BJ66" s="9" t="s">
        <v>42</v>
      </c>
      <c r="BK66" s="9"/>
      <c r="BL66" s="10"/>
      <c r="BM66" s="11"/>
      <c r="BN66" s="11"/>
      <c r="BO66" s="11"/>
      <c r="BP66" s="11"/>
      <c r="BQ66" s="11"/>
      <c r="BR66" s="11"/>
      <c r="BS66" s="11"/>
      <c r="BT66" s="11"/>
      <c r="BU66" s="4"/>
      <c r="BV66" s="9" t="s">
        <v>35</v>
      </c>
      <c r="BW66" s="9"/>
      <c r="BX66" s="10"/>
      <c r="BY66" s="11" t="s">
        <v>36</v>
      </c>
      <c r="BZ66" s="11" t="s">
        <v>36</v>
      </c>
      <c r="CA66" s="11" t="s">
        <v>36</v>
      </c>
      <c r="CB66" s="11" t="s">
        <v>36</v>
      </c>
      <c r="CC66" s="11" t="s">
        <v>36</v>
      </c>
      <c r="CD66" s="11" t="s">
        <v>36</v>
      </c>
      <c r="CE66" s="11" t="s">
        <v>36</v>
      </c>
      <c r="CF66" s="11" t="s">
        <v>36</v>
      </c>
      <c r="CG66" s="4"/>
    </row>
    <row r="67" spans="2:85" ht="18" customHeight="1" x14ac:dyDescent="0.25">
      <c r="B67" s="9" t="s">
        <v>33</v>
      </c>
      <c r="C67" s="9"/>
      <c r="D67" s="10">
        <f>E67*E62+F67*F62+G67*G62+H67*H62+I67*I62+J67*J62+K67*K62+L67*L62</f>
        <v>0</v>
      </c>
      <c r="E67" s="11">
        <v>5.0000000000000001E-3</v>
      </c>
      <c r="F67" s="11">
        <v>5.0000000000000001E-3</v>
      </c>
      <c r="G67" s="11">
        <v>5.0000000000000001E-3</v>
      </c>
      <c r="H67" s="11">
        <v>5.0000000000000001E-3</v>
      </c>
      <c r="I67" s="11">
        <v>5.0000000000000001E-3</v>
      </c>
      <c r="J67" s="11">
        <v>5.0000000000000001E-3</v>
      </c>
      <c r="K67" s="11">
        <v>5.0000000000000001E-3</v>
      </c>
      <c r="L67" s="11">
        <v>5.0000000000000001E-3</v>
      </c>
      <c r="M67" s="4"/>
      <c r="N67" s="191" t="s">
        <v>49</v>
      </c>
      <c r="O67" s="192"/>
      <c r="P67" s="192"/>
      <c r="Q67" s="192"/>
      <c r="R67" s="192"/>
      <c r="S67" s="192"/>
      <c r="T67" s="192"/>
      <c r="U67" s="192"/>
      <c r="V67" s="192"/>
      <c r="W67" s="192"/>
      <c r="X67" s="192"/>
      <c r="Y67" s="193"/>
      <c r="Z67" s="9" t="s">
        <v>35</v>
      </c>
      <c r="AA67" s="9"/>
      <c r="AB67" s="15"/>
      <c r="AC67" s="4" t="s">
        <v>36</v>
      </c>
      <c r="AD67" s="4" t="s">
        <v>36</v>
      </c>
      <c r="AE67" s="4" t="s">
        <v>36</v>
      </c>
      <c r="AF67" s="4" t="s">
        <v>36</v>
      </c>
      <c r="AG67" s="4" t="s">
        <v>36</v>
      </c>
      <c r="AH67" s="4" t="s">
        <v>36</v>
      </c>
      <c r="AI67" s="4" t="s">
        <v>36</v>
      </c>
      <c r="AJ67" s="4" t="s">
        <v>36</v>
      </c>
      <c r="AK67" s="4"/>
      <c r="AL67" s="4"/>
      <c r="AM67" s="4"/>
      <c r="AN67" s="5" t="s">
        <v>15</v>
      </c>
      <c r="AO67" s="5" t="s">
        <v>16</v>
      </c>
      <c r="AP67" s="5" t="s">
        <v>17</v>
      </c>
      <c r="AQ67" s="5" t="s">
        <v>18</v>
      </c>
      <c r="AR67" s="5" t="s">
        <v>19</v>
      </c>
      <c r="AS67" s="5" t="s">
        <v>20</v>
      </c>
      <c r="AT67" s="5" t="s">
        <v>21</v>
      </c>
      <c r="AU67" s="5" t="s">
        <v>22</v>
      </c>
      <c r="AV67" s="5" t="s">
        <v>23</v>
      </c>
      <c r="AW67" s="5"/>
      <c r="AX67" s="191" t="s">
        <v>110</v>
      </c>
      <c r="AY67" s="192"/>
      <c r="AZ67" s="192"/>
      <c r="BA67" s="192"/>
      <c r="BB67" s="192"/>
      <c r="BC67" s="192"/>
      <c r="BD67" s="192"/>
      <c r="BE67" s="192"/>
      <c r="BF67" s="192"/>
      <c r="BG67" s="192"/>
      <c r="BH67" s="192"/>
      <c r="BI67" s="193"/>
      <c r="BJ67" s="9" t="s">
        <v>34</v>
      </c>
      <c r="BK67" s="9"/>
      <c r="BL67" s="10">
        <f>BM67*BM62+BN67*BN62+BO67*BO62+BP67*BP62+BQ67*BQ62+BR67*BR62+BS67*BS62+BT67*BT62</f>
        <v>0.96500000000000008</v>
      </c>
      <c r="BM67" s="11">
        <f>BN67-(BN67*10%)</f>
        <v>8.1000000000000013E-3</v>
      </c>
      <c r="BN67" s="11">
        <f>BO67-(BO67*10%)</f>
        <v>9.0000000000000011E-3</v>
      </c>
      <c r="BO67" s="11">
        <v>0.01</v>
      </c>
      <c r="BP67" s="11">
        <f>BO67+(BO67*20%)</f>
        <v>1.2E-2</v>
      </c>
      <c r="BQ67" s="11">
        <v>1.4999999999999999E-2</v>
      </c>
      <c r="BR67" s="4">
        <v>2.5000000000000001E-2</v>
      </c>
      <c r="BS67" s="11">
        <f>BQ67</f>
        <v>1.4999999999999999E-2</v>
      </c>
      <c r="BT67" s="11">
        <f>BP67</f>
        <v>1.2E-2</v>
      </c>
      <c r="BU67" s="4"/>
      <c r="BV67" s="191" t="s">
        <v>111</v>
      </c>
      <c r="BW67" s="192"/>
      <c r="BX67" s="192"/>
      <c r="BY67" s="192"/>
      <c r="BZ67" s="192"/>
      <c r="CA67" s="192"/>
      <c r="CB67" s="192"/>
      <c r="CC67" s="192"/>
      <c r="CD67" s="192"/>
      <c r="CE67" s="192"/>
      <c r="CF67" s="192"/>
      <c r="CG67" s="193"/>
    </row>
    <row r="68" spans="2:85" ht="18" customHeight="1" x14ac:dyDescent="0.25">
      <c r="B68" s="9" t="s">
        <v>35</v>
      </c>
      <c r="C68" s="9"/>
      <c r="D68" s="12"/>
      <c r="E68" s="11" t="s">
        <v>36</v>
      </c>
      <c r="F68" s="11" t="s">
        <v>36</v>
      </c>
      <c r="G68" s="11" t="s">
        <v>36</v>
      </c>
      <c r="H68" s="11" t="s">
        <v>36</v>
      </c>
      <c r="I68" s="11" t="s">
        <v>36</v>
      </c>
      <c r="J68" s="11" t="s">
        <v>36</v>
      </c>
      <c r="K68" s="11" t="s">
        <v>36</v>
      </c>
      <c r="L68" s="11" t="s">
        <v>36</v>
      </c>
      <c r="M68" s="4"/>
      <c r="N68" s="4"/>
      <c r="O68" s="9"/>
      <c r="P68" s="5" t="s">
        <v>15</v>
      </c>
      <c r="Q68" s="5" t="s">
        <v>16</v>
      </c>
      <c r="R68" s="5" t="s">
        <v>17</v>
      </c>
      <c r="S68" s="5" t="s">
        <v>18</v>
      </c>
      <c r="T68" s="5" t="s">
        <v>19</v>
      </c>
      <c r="U68" s="5" t="s">
        <v>20</v>
      </c>
      <c r="V68" s="5" t="s">
        <v>21</v>
      </c>
      <c r="W68" s="5" t="s">
        <v>22</v>
      </c>
      <c r="X68" s="5" t="s">
        <v>23</v>
      </c>
      <c r="Y68" s="5"/>
      <c r="Z68" s="200" t="s">
        <v>115</v>
      </c>
      <c r="AA68" s="200"/>
      <c r="AB68" s="200"/>
      <c r="AC68" s="200"/>
      <c r="AD68" s="200"/>
      <c r="AE68" s="200"/>
      <c r="AF68" s="200"/>
      <c r="AG68" s="200"/>
      <c r="AH68" s="200"/>
      <c r="AI68" s="200"/>
      <c r="AJ68" s="200"/>
      <c r="AK68" s="200"/>
      <c r="AL68" s="6" t="s">
        <v>24</v>
      </c>
      <c r="AM68" s="6"/>
      <c r="AN68" s="7">
        <f>SUM(AO68:AV68)</f>
        <v>1</v>
      </c>
      <c r="AO68" s="7"/>
      <c r="AP68" s="7"/>
      <c r="AQ68" s="7"/>
      <c r="AR68" s="7">
        <v>1</v>
      </c>
      <c r="AS68" s="7"/>
      <c r="AT68" s="7"/>
      <c r="AU68" s="7"/>
      <c r="AV68" s="7"/>
      <c r="AW68" s="8">
        <f>SUM(AW69:AW73)</f>
        <v>13.78403</v>
      </c>
      <c r="AX68" s="4"/>
      <c r="AY68" s="4"/>
      <c r="AZ68" s="5" t="s">
        <v>15</v>
      </c>
      <c r="BA68" s="5" t="s">
        <v>16</v>
      </c>
      <c r="BB68" s="5" t="s">
        <v>17</v>
      </c>
      <c r="BC68" s="5" t="s">
        <v>18</v>
      </c>
      <c r="BD68" s="5" t="s">
        <v>19</v>
      </c>
      <c r="BE68" s="5" t="s">
        <v>20</v>
      </c>
      <c r="BF68" s="5" t="s">
        <v>21</v>
      </c>
      <c r="BG68" s="5" t="s">
        <v>22</v>
      </c>
      <c r="BH68" s="5" t="s">
        <v>23</v>
      </c>
      <c r="BI68" s="5"/>
      <c r="BJ68" s="9" t="s">
        <v>35</v>
      </c>
      <c r="BK68" s="9"/>
      <c r="BL68" s="15"/>
      <c r="BM68" s="4" t="s">
        <v>36</v>
      </c>
      <c r="BN68" s="4" t="s">
        <v>36</v>
      </c>
      <c r="BO68" s="4" t="s">
        <v>36</v>
      </c>
      <c r="BP68" s="4" t="s">
        <v>36</v>
      </c>
      <c r="BQ68" s="4" t="s">
        <v>36</v>
      </c>
      <c r="BR68" s="4" t="s">
        <v>36</v>
      </c>
      <c r="BS68" s="4" t="s">
        <v>36</v>
      </c>
      <c r="BT68" s="4" t="s">
        <v>36</v>
      </c>
      <c r="BU68" s="4"/>
      <c r="BV68" s="4"/>
      <c r="BW68" s="4"/>
      <c r="BX68" s="5" t="s">
        <v>15</v>
      </c>
      <c r="BY68" s="5" t="s">
        <v>16</v>
      </c>
      <c r="BZ68" s="5" t="s">
        <v>17</v>
      </c>
      <c r="CA68" s="5" t="s">
        <v>18</v>
      </c>
      <c r="CB68" s="5" t="s">
        <v>19</v>
      </c>
      <c r="CC68" s="5" t="s">
        <v>20</v>
      </c>
      <c r="CD68" s="5" t="s">
        <v>21</v>
      </c>
      <c r="CE68" s="5" t="s">
        <v>22</v>
      </c>
      <c r="CF68" s="5" t="s">
        <v>23</v>
      </c>
      <c r="CG68" s="5"/>
    </row>
    <row r="69" spans="2:85" ht="18" customHeight="1" x14ac:dyDescent="0.25">
      <c r="B69" s="9"/>
      <c r="C69" s="9"/>
      <c r="D69" s="15"/>
      <c r="E69" s="4"/>
      <c r="F69" s="4"/>
      <c r="G69" s="4"/>
      <c r="H69" s="4"/>
      <c r="I69" s="4"/>
      <c r="J69" s="4"/>
      <c r="K69" s="4"/>
      <c r="L69" s="4"/>
      <c r="M69" s="4"/>
      <c r="N69" s="6" t="s">
        <v>24</v>
      </c>
      <c r="O69" s="9"/>
      <c r="P69" s="7">
        <f>SUM(Q69:Y69)</f>
        <v>0</v>
      </c>
      <c r="Q69" s="7"/>
      <c r="R69" s="7"/>
      <c r="S69" s="7"/>
      <c r="T69" s="7"/>
      <c r="U69" s="7"/>
      <c r="V69" s="7"/>
      <c r="W69" s="7"/>
      <c r="X69" s="7"/>
      <c r="Y69" s="8"/>
      <c r="Z69" s="4"/>
      <c r="AA69" s="4"/>
      <c r="AB69" s="5" t="s">
        <v>15</v>
      </c>
      <c r="AC69" s="5" t="s">
        <v>16</v>
      </c>
      <c r="AD69" s="5" t="s">
        <v>17</v>
      </c>
      <c r="AE69" s="5" t="s">
        <v>18</v>
      </c>
      <c r="AF69" s="5" t="s">
        <v>19</v>
      </c>
      <c r="AG69" s="5" t="s">
        <v>20</v>
      </c>
      <c r="AH69" s="5" t="s">
        <v>21</v>
      </c>
      <c r="AI69" s="5" t="s">
        <v>22</v>
      </c>
      <c r="AJ69" s="5" t="s">
        <v>23</v>
      </c>
      <c r="AK69" s="5"/>
      <c r="AL69" s="9" t="s">
        <v>47</v>
      </c>
      <c r="AM69" s="9"/>
      <c r="AN69" s="10">
        <f>AO69*AO68+AP69*AP68+AQ69*AQ68+AR69*AR68+AS69*AS68+AT69*AT68+AU69*AU68+AV69*AV68</f>
        <v>0.18</v>
      </c>
      <c r="AO69" s="11">
        <f t="shared" ref="AO69:AO71" si="36">AP69-(AP69*10%)</f>
        <v>0.12150000000000001</v>
      </c>
      <c r="AP69" s="11">
        <f t="shared" ref="AP69:AP71" si="37">AQ69-(AQ69*10%)</f>
        <v>0.13500000000000001</v>
      </c>
      <c r="AQ69" s="11">
        <v>0.15</v>
      </c>
      <c r="AR69" s="11">
        <f>AQ69+(AQ69*20%)</f>
        <v>0.18</v>
      </c>
      <c r="AS69" s="11">
        <v>0.2</v>
      </c>
      <c r="AT69" s="11">
        <v>0.3</v>
      </c>
      <c r="AU69" s="11">
        <f>AS69</f>
        <v>0.2</v>
      </c>
      <c r="AV69" s="11">
        <f>AR69</f>
        <v>0.18</v>
      </c>
      <c r="AW69" s="120">
        <f>'Lista de precios'!$C$90*AN69</f>
        <v>3.51</v>
      </c>
      <c r="AX69" s="6" t="s">
        <v>24</v>
      </c>
      <c r="AY69" s="6"/>
      <c r="AZ69" s="7">
        <f>SUM(BA69:BI69)</f>
        <v>337</v>
      </c>
      <c r="BA69" s="7">
        <v>138</v>
      </c>
      <c r="BB69" s="7">
        <v>42</v>
      </c>
      <c r="BC69" s="7">
        <v>45</v>
      </c>
      <c r="BD69" s="7"/>
      <c r="BE69" s="7">
        <v>53</v>
      </c>
      <c r="BF69" s="7">
        <v>34</v>
      </c>
      <c r="BG69" s="7">
        <v>5</v>
      </c>
      <c r="BH69" s="7">
        <v>20</v>
      </c>
      <c r="BI69" s="8"/>
      <c r="BJ69" s="191" t="s">
        <v>44</v>
      </c>
      <c r="BK69" s="192"/>
      <c r="BL69" s="192"/>
      <c r="BM69" s="192"/>
      <c r="BN69" s="192"/>
      <c r="BO69" s="192"/>
      <c r="BP69" s="192"/>
      <c r="BQ69" s="192"/>
      <c r="BR69" s="192"/>
      <c r="BS69" s="192"/>
      <c r="BT69" s="192"/>
      <c r="BU69" s="193"/>
      <c r="BV69" s="6" t="s">
        <v>24</v>
      </c>
      <c r="BW69" s="6"/>
      <c r="BX69" s="7">
        <f>SUM(BY69:CG69)</f>
        <v>21</v>
      </c>
      <c r="BY69" s="7"/>
      <c r="BZ69" s="7"/>
      <c r="CA69" s="7"/>
      <c r="CB69" s="7"/>
      <c r="CC69" s="7"/>
      <c r="CD69" s="7">
        <v>20</v>
      </c>
      <c r="CE69" s="7">
        <v>1</v>
      </c>
      <c r="CF69" s="7"/>
      <c r="CG69" s="8"/>
    </row>
    <row r="70" spans="2:85" ht="18" customHeight="1" x14ac:dyDescent="0.25">
      <c r="N70" s="9" t="s">
        <v>47</v>
      </c>
      <c r="P70" s="10">
        <f>Q70*Q69+R70*R69+S70*S69+T70*T69+U70*U69+V70*V69+W70*W69+X70*X69</f>
        <v>0</v>
      </c>
      <c r="Q70" s="11">
        <f t="shared" ref="Q70:R73" si="38">R70-(R70*10%)</f>
        <v>0.12150000000000001</v>
      </c>
      <c r="R70" s="11">
        <f t="shared" si="38"/>
        <v>0.13500000000000001</v>
      </c>
      <c r="S70" s="11">
        <v>0.15</v>
      </c>
      <c r="T70" s="11">
        <f>S70+(S70*20%)</f>
        <v>0.18</v>
      </c>
      <c r="U70" s="11">
        <f>T70+(T70*10%)</f>
        <v>0.19799999999999998</v>
      </c>
      <c r="V70" s="11">
        <v>0.2</v>
      </c>
      <c r="W70" s="11">
        <f>U70</f>
        <v>0.19799999999999998</v>
      </c>
      <c r="X70" s="11">
        <f>T70</f>
        <v>0.18</v>
      </c>
      <c r="Y70" s="4"/>
      <c r="Z70" s="6" t="s">
        <v>24</v>
      </c>
      <c r="AA70" s="6"/>
      <c r="AB70" s="7">
        <f>SUM(AC70:AK70)</f>
        <v>341</v>
      </c>
      <c r="AC70" s="7">
        <v>138</v>
      </c>
      <c r="AD70" s="7">
        <v>42</v>
      </c>
      <c r="AE70" s="7">
        <v>45</v>
      </c>
      <c r="AF70" s="7"/>
      <c r="AG70" s="7">
        <v>53</v>
      </c>
      <c r="AH70" s="7">
        <v>38</v>
      </c>
      <c r="AI70" s="7">
        <v>5</v>
      </c>
      <c r="AJ70" s="7">
        <v>20</v>
      </c>
      <c r="AK70" s="7"/>
      <c r="AL70" s="9" t="s">
        <v>51</v>
      </c>
      <c r="AM70" s="9"/>
      <c r="AN70" s="10">
        <f>AO70*AO68+AP70*AP68+AQ70*AQ68+AR70*AR68+AS70*AS68+AT70*AT68+AU70*AU68+AV70*AV68</f>
        <v>1.7999999999999999E-2</v>
      </c>
      <c r="AO70" s="11">
        <f t="shared" si="36"/>
        <v>1.2149999999999999E-2</v>
      </c>
      <c r="AP70" s="11">
        <f t="shared" si="37"/>
        <v>1.35E-2</v>
      </c>
      <c r="AQ70" s="11">
        <v>1.4999999999999999E-2</v>
      </c>
      <c r="AR70" s="11">
        <f>AQ70+(AQ70*20%)</f>
        <v>1.7999999999999999E-2</v>
      </c>
      <c r="AS70" s="11">
        <v>0.2</v>
      </c>
      <c r="AT70" s="11">
        <v>0.03</v>
      </c>
      <c r="AU70" s="11">
        <f>AS70</f>
        <v>0.2</v>
      </c>
      <c r="AV70" s="11">
        <f>AR70</f>
        <v>1.7999999999999999E-2</v>
      </c>
      <c r="AW70" s="120">
        <f>'Lista de precios'!$C$167*AN70</f>
        <v>0</v>
      </c>
      <c r="AX70" s="9" t="s">
        <v>47</v>
      </c>
      <c r="AY70" s="9"/>
      <c r="AZ70" s="10">
        <f>BA70*BA69+BB70*BB69+BC70*BC69+BD70*BD69+BE70*BE69+BF70*BF69+BG70*BG69+BH70*BH69</f>
        <v>65.552400000000006</v>
      </c>
      <c r="BA70" s="11">
        <f>BB70-(BB70*10%)</f>
        <v>0.14580000000000001</v>
      </c>
      <c r="BB70" s="11">
        <f>BC70-(BC70*10%)</f>
        <v>0.16200000000000001</v>
      </c>
      <c r="BC70" s="11">
        <v>0.18</v>
      </c>
      <c r="BD70" s="11">
        <f>BC70+(BC70*20%)</f>
        <v>0.216</v>
      </c>
      <c r="BE70" s="11">
        <f>BD70+(BF70*20%)</f>
        <v>0.27600000000000002</v>
      </c>
      <c r="BF70" s="11">
        <v>0.3</v>
      </c>
      <c r="BG70" s="11">
        <f>BE70</f>
        <v>0.27600000000000002</v>
      </c>
      <c r="BH70" s="11">
        <f>BD70</f>
        <v>0.216</v>
      </c>
      <c r="BI70" s="4"/>
      <c r="BJ70" s="4"/>
      <c r="BK70" s="4"/>
      <c r="BL70" s="5" t="s">
        <v>15</v>
      </c>
      <c r="BM70" s="5" t="s">
        <v>16</v>
      </c>
      <c r="BN70" s="5" t="s">
        <v>17</v>
      </c>
      <c r="BO70" s="5" t="s">
        <v>18</v>
      </c>
      <c r="BP70" s="5" t="s">
        <v>19</v>
      </c>
      <c r="BQ70" s="5" t="s">
        <v>20</v>
      </c>
      <c r="BR70" s="5" t="s">
        <v>21</v>
      </c>
      <c r="BS70" s="5" t="s">
        <v>22</v>
      </c>
      <c r="BT70" s="5" t="s">
        <v>23</v>
      </c>
      <c r="BU70" s="5"/>
      <c r="BV70" s="9" t="s">
        <v>47</v>
      </c>
      <c r="BW70" s="9"/>
      <c r="BX70" s="10">
        <f>BY70*BY69+BZ70*BZ69+CA70*CA69+CB70*CB69+CC70*CC69+CD70*CD69+CE70*CE69+CF70*CF69</f>
        <v>6.1980000000000004</v>
      </c>
      <c r="BY70" s="11">
        <f t="shared" ref="BY70:BZ72" si="39">BZ70-(BZ70*10%)</f>
        <v>0.12150000000000001</v>
      </c>
      <c r="BZ70" s="11">
        <f t="shared" si="39"/>
        <v>0.13500000000000001</v>
      </c>
      <c r="CA70" s="11">
        <v>0.15</v>
      </c>
      <c r="CB70" s="11">
        <f>CA70+(CA70*20%)</f>
        <v>0.18</v>
      </c>
      <c r="CC70" s="11">
        <f>CB70+(CB70*10%)</f>
        <v>0.19799999999999998</v>
      </c>
      <c r="CD70" s="11">
        <v>0.3</v>
      </c>
      <c r="CE70" s="11">
        <f>CC70</f>
        <v>0.19799999999999998</v>
      </c>
      <c r="CF70" s="11">
        <f>CB70</f>
        <v>0.18</v>
      </c>
      <c r="CG70" s="4"/>
    </row>
    <row r="71" spans="2:85" ht="18" customHeight="1" x14ac:dyDescent="0.25">
      <c r="N71" s="9" t="s">
        <v>58</v>
      </c>
      <c r="P71" s="10">
        <f>Q71*Q69+R71*R69+S71*S69+T71*T69+U71*U69+V71*V69+W71*W69+X71*X69</f>
        <v>0</v>
      </c>
      <c r="Q71" s="11">
        <f t="shared" si="38"/>
        <v>4.0500000000000001E-2</v>
      </c>
      <c r="R71" s="11">
        <f t="shared" si="38"/>
        <v>4.4999999999999998E-2</v>
      </c>
      <c r="S71" s="11">
        <v>0.05</v>
      </c>
      <c r="T71" s="11">
        <f>S71+(S71*20%)</f>
        <v>6.0000000000000005E-2</v>
      </c>
      <c r="U71" s="11">
        <f>T71+(T71*10%)</f>
        <v>6.6000000000000003E-2</v>
      </c>
      <c r="V71" s="11">
        <v>0.15</v>
      </c>
      <c r="W71" s="11">
        <f>U71</f>
        <v>6.6000000000000003E-2</v>
      </c>
      <c r="X71" s="11">
        <f>T71</f>
        <v>6.0000000000000005E-2</v>
      </c>
      <c r="Y71" s="4"/>
      <c r="Z71" s="9" t="s">
        <v>25</v>
      </c>
      <c r="AA71" s="9"/>
      <c r="AB71" s="10">
        <f>AC71*AC70+AD71*AD70+AE71*AE70+AF71*AF70+AG71*AG70+AH71*AH70+AI71*AI70+AJ71*AJ70</f>
        <v>19.083200000000001</v>
      </c>
      <c r="AC71" s="11">
        <f t="shared" ref="AC71:AD75" si="40">AD71-(AD71*10%)</f>
        <v>3.2400000000000005E-2</v>
      </c>
      <c r="AD71" s="11">
        <f t="shared" si="40"/>
        <v>3.6000000000000004E-2</v>
      </c>
      <c r="AE71" s="11">
        <v>0.04</v>
      </c>
      <c r="AF71" s="11">
        <f>AE71+(AE71*20%)</f>
        <v>4.8000000000000001E-2</v>
      </c>
      <c r="AG71" s="11">
        <v>0.08</v>
      </c>
      <c r="AH71" s="11">
        <v>0.15</v>
      </c>
      <c r="AI71" s="11">
        <f>AG71</f>
        <v>0.08</v>
      </c>
      <c r="AJ71" s="11">
        <f>AF71</f>
        <v>4.8000000000000001E-2</v>
      </c>
      <c r="AK71" s="11"/>
      <c r="AL71" s="9" t="s">
        <v>54</v>
      </c>
      <c r="AM71" s="9"/>
      <c r="AN71" s="10">
        <f>AO71*AO68+AP71*AP68+AQ71*AQ68+AR71*AR68+AS71*AS68+AT71*AT68+AU71*AU68+AV71*AV68</f>
        <v>4.8000000000000004E-3</v>
      </c>
      <c r="AO71" s="11">
        <f t="shared" si="36"/>
        <v>3.2399999999999998E-3</v>
      </c>
      <c r="AP71" s="11">
        <f t="shared" si="37"/>
        <v>3.5999999999999999E-3</v>
      </c>
      <c r="AQ71" s="11">
        <v>4.0000000000000001E-3</v>
      </c>
      <c r="AR71" s="11">
        <f>AQ71+(AQ71*20%)</f>
        <v>4.8000000000000004E-3</v>
      </c>
      <c r="AS71" s="11">
        <f>AR71+(AR71*10%)</f>
        <v>5.2800000000000008E-3</v>
      </c>
      <c r="AT71" s="11">
        <v>5.0000000000000001E-3</v>
      </c>
      <c r="AU71" s="11">
        <f>AS71</f>
        <v>5.2800000000000008E-3</v>
      </c>
      <c r="AV71" s="11">
        <f>AR71</f>
        <v>4.8000000000000004E-3</v>
      </c>
      <c r="AW71" s="120">
        <f>'Lista de precios'!$C$228*AN71</f>
        <v>0</v>
      </c>
      <c r="AX71" s="9" t="s">
        <v>114</v>
      </c>
      <c r="AY71" s="9"/>
      <c r="AZ71" s="10">
        <f>BA71*BA69+BB71*BB69+BC71*BC69+BD71*BD69+BE71*BE69+BF71*BF69+BG71*BG69+BH71*BH69</f>
        <v>6.2072399999999988</v>
      </c>
      <c r="BA71" s="11">
        <f>BB71-(BB71*10%)</f>
        <v>1.4579999999999999E-2</v>
      </c>
      <c r="BB71" s="11">
        <f>BC71-(BC71*10%)</f>
        <v>1.6199999999999999E-2</v>
      </c>
      <c r="BC71" s="11">
        <v>1.7999999999999999E-2</v>
      </c>
      <c r="BD71" s="11">
        <f>BC71+(BC71*20%)</f>
        <v>2.1599999999999998E-2</v>
      </c>
      <c r="BE71" s="11">
        <f>BD71</f>
        <v>2.1599999999999998E-2</v>
      </c>
      <c r="BF71" s="11">
        <v>0.03</v>
      </c>
      <c r="BG71" s="11">
        <f>BD71</f>
        <v>2.1599999999999998E-2</v>
      </c>
      <c r="BH71" s="11">
        <f>BD71</f>
        <v>2.1599999999999998E-2</v>
      </c>
      <c r="BI71" s="4"/>
      <c r="BJ71" s="6" t="s">
        <v>24</v>
      </c>
      <c r="BK71" s="6"/>
      <c r="BL71" s="7">
        <f>SUM(BM71:BU71)</f>
        <v>177</v>
      </c>
      <c r="BM71" s="7">
        <v>138</v>
      </c>
      <c r="BN71" s="7"/>
      <c r="BO71" s="7"/>
      <c r="BP71" s="7"/>
      <c r="BQ71" s="7"/>
      <c r="BR71" s="7">
        <v>38</v>
      </c>
      <c r="BS71" s="7">
        <v>1</v>
      </c>
      <c r="BT71" s="7"/>
      <c r="BU71" s="7"/>
      <c r="BV71" s="9" t="s">
        <v>71</v>
      </c>
      <c r="BW71" s="9"/>
      <c r="BX71" s="10">
        <f>BY71*BY69+BZ71*BZ69+CA71*CA69+CB71*CB69+CC71*CC69+CD71*CD69+CE71*CE69+CF71*CF69</f>
        <v>1.6528</v>
      </c>
      <c r="BY71" s="11">
        <f t="shared" si="39"/>
        <v>3.2400000000000005E-2</v>
      </c>
      <c r="BZ71" s="11">
        <f t="shared" si="39"/>
        <v>3.6000000000000004E-2</v>
      </c>
      <c r="CA71" s="11">
        <v>0.04</v>
      </c>
      <c r="CB71" s="11">
        <f>CA71+(CA71*20%)</f>
        <v>4.8000000000000001E-2</v>
      </c>
      <c r="CC71" s="11">
        <f>CB71+(CB71*10%)</f>
        <v>5.28E-2</v>
      </c>
      <c r="CD71" s="11">
        <v>0.08</v>
      </c>
      <c r="CE71" s="11">
        <f>CC71</f>
        <v>5.28E-2</v>
      </c>
      <c r="CF71" s="11">
        <f>CB71</f>
        <v>4.8000000000000001E-2</v>
      </c>
      <c r="CG71" s="4"/>
    </row>
    <row r="72" spans="2:85" ht="18" customHeight="1" x14ac:dyDescent="0.25">
      <c r="N72" s="9" t="s">
        <v>51</v>
      </c>
      <c r="P72" s="10">
        <f>Q72*Q69+R72*R69+S72*S69+T72*T69+U72*U69+V72*V69+W72*W69+X72*X69</f>
        <v>0</v>
      </c>
      <c r="Q72" s="11">
        <f t="shared" si="38"/>
        <v>1.2149999999999999E-2</v>
      </c>
      <c r="R72" s="11">
        <f t="shared" si="38"/>
        <v>1.35E-2</v>
      </c>
      <c r="S72" s="11">
        <v>1.4999999999999999E-2</v>
      </c>
      <c r="T72" s="11">
        <f>S72+(S72*20%)</f>
        <v>1.7999999999999999E-2</v>
      </c>
      <c r="U72" s="11">
        <v>0.2</v>
      </c>
      <c r="V72" s="11">
        <v>0.03</v>
      </c>
      <c r="W72" s="11">
        <f>U72</f>
        <v>0.2</v>
      </c>
      <c r="X72" s="11">
        <f>T72</f>
        <v>1.7999999999999999E-2</v>
      </c>
      <c r="Y72" s="4"/>
      <c r="Z72" s="9" t="s">
        <v>31</v>
      </c>
      <c r="AA72" s="9"/>
      <c r="AB72" s="10">
        <f>AC72*AC70+AD72*AD70+AE72*AE70+AF72*AF70+AG72*AG70+AH72*AH70+AI72*AI70+AJ72*AJ70</f>
        <v>10.228499999999999</v>
      </c>
      <c r="AC72" s="11">
        <f t="shared" si="40"/>
        <v>2.0250000000000001E-2</v>
      </c>
      <c r="AD72" s="11">
        <f t="shared" si="40"/>
        <v>2.2499999999999999E-2</v>
      </c>
      <c r="AE72" s="11">
        <v>2.5000000000000001E-2</v>
      </c>
      <c r="AF72" s="11">
        <f>AE72+(AE72*20%)</f>
        <v>3.0000000000000002E-2</v>
      </c>
      <c r="AG72" s="11">
        <f>AF72+(AF72*10%)</f>
        <v>3.3000000000000002E-2</v>
      </c>
      <c r="AH72" s="11">
        <v>7.4999999999999997E-2</v>
      </c>
      <c r="AI72" s="11">
        <f>AG72</f>
        <v>3.3000000000000002E-2</v>
      </c>
      <c r="AJ72" s="11">
        <f>AF72</f>
        <v>3.0000000000000002E-2</v>
      </c>
      <c r="AK72" s="11"/>
      <c r="AL72" s="9" t="s">
        <v>33</v>
      </c>
      <c r="AM72" s="9"/>
      <c r="AN72" s="10">
        <f>AO72*AO68+AP72*AP68+AQ72*AQ68+AR72*AR68+AS72*AS68+AT72*AT68+AU72*AU68+AV72*AV68</f>
        <v>5.0000000000000001E-3</v>
      </c>
      <c r="AO72" s="11">
        <v>5.0000000000000001E-3</v>
      </c>
      <c r="AP72" s="11">
        <v>5.0000000000000001E-3</v>
      </c>
      <c r="AQ72" s="11">
        <v>5.0000000000000001E-3</v>
      </c>
      <c r="AR72" s="11">
        <v>5.0000000000000001E-3</v>
      </c>
      <c r="AS72" s="11">
        <v>5.0000000000000001E-3</v>
      </c>
      <c r="AT72" s="11">
        <v>5.0000000000000001E-3</v>
      </c>
      <c r="AU72" s="11">
        <v>5.0000000000000001E-3</v>
      </c>
      <c r="AV72" s="11">
        <v>5.0000000000000001E-3</v>
      </c>
      <c r="AW72" s="8">
        <f>'Lista de precios'!$C$197*AN72</f>
        <v>0.27403</v>
      </c>
      <c r="AX72" s="9" t="s">
        <v>33</v>
      </c>
      <c r="AY72" s="9"/>
      <c r="AZ72" s="10">
        <f>BA72*BA69+BB72*BB69+BC72*BC69+BD72*BD69+BE72*BE69+BF72*BF69+BG72*BG69+BH72*BH69</f>
        <v>1.6850000000000001</v>
      </c>
      <c r="BA72" s="11">
        <v>5.0000000000000001E-3</v>
      </c>
      <c r="BB72" s="11">
        <v>5.0000000000000001E-3</v>
      </c>
      <c r="BC72" s="11">
        <v>5.0000000000000001E-3</v>
      </c>
      <c r="BD72" s="11">
        <v>5.0000000000000001E-3</v>
      </c>
      <c r="BE72" s="11">
        <v>5.0000000000000001E-3</v>
      </c>
      <c r="BF72" s="11">
        <v>5.0000000000000001E-3</v>
      </c>
      <c r="BG72" s="11">
        <v>5.0000000000000001E-3</v>
      </c>
      <c r="BH72" s="11">
        <v>5.0000000000000001E-3</v>
      </c>
      <c r="BI72" s="4"/>
      <c r="BJ72" s="9" t="s">
        <v>50</v>
      </c>
      <c r="BK72" s="9"/>
      <c r="BL72" s="10">
        <f>BM72*BM71+BN72*BN71+BO72*BO71+BP72*BP71+BQ72*BQ71+BR72*BR71+BS72*BS71+BT72*BT71</f>
        <v>11.147200000000002</v>
      </c>
      <c r="BM72" s="11">
        <f t="shared" ref="BM72:BN76" si="41">BN72-(BN72*10%)</f>
        <v>5.2650000000000002E-2</v>
      </c>
      <c r="BN72" s="11">
        <f t="shared" si="41"/>
        <v>5.8500000000000003E-2</v>
      </c>
      <c r="BO72" s="11">
        <v>6.5000000000000002E-2</v>
      </c>
      <c r="BP72" s="11">
        <f>BO72+(BO72*10%)</f>
        <v>7.1500000000000008E-2</v>
      </c>
      <c r="BQ72" s="11">
        <f>BP72+(BR72*10%)</f>
        <v>8.1500000000000017E-2</v>
      </c>
      <c r="BR72" s="11">
        <v>0.1</v>
      </c>
      <c r="BS72" s="11">
        <f>BQ72</f>
        <v>8.1500000000000017E-2</v>
      </c>
      <c r="BT72" s="11">
        <f>BP72</f>
        <v>7.1500000000000008E-2</v>
      </c>
      <c r="BU72" s="11"/>
      <c r="BV72" s="9" t="s">
        <v>48</v>
      </c>
      <c r="BW72" s="9"/>
      <c r="BX72" s="10">
        <f>BY72*BY69+BZ72*BZ69+CA72*CA69+CB72*CB69+CC72*CC69+CD72*CD69+CE72*CE69+CF72*CF69</f>
        <v>2.5187999999999997</v>
      </c>
      <c r="BY72" s="11">
        <f t="shared" si="39"/>
        <v>7.2900000000000006E-2</v>
      </c>
      <c r="BZ72" s="11">
        <f t="shared" si="39"/>
        <v>8.1000000000000003E-2</v>
      </c>
      <c r="CA72" s="11">
        <v>0.09</v>
      </c>
      <c r="CB72" s="11">
        <f>CA72+(CA72*20%)</f>
        <v>0.108</v>
      </c>
      <c r="CC72" s="11">
        <f>CB72+(CB72*10%)</f>
        <v>0.1188</v>
      </c>
      <c r="CD72" s="11">
        <v>0.12</v>
      </c>
      <c r="CE72" s="11">
        <f>CC72</f>
        <v>0.1188</v>
      </c>
      <c r="CF72" s="11">
        <f>CB72</f>
        <v>0.108</v>
      </c>
      <c r="CG72" s="4"/>
    </row>
    <row r="73" spans="2:85" ht="18" customHeight="1" x14ac:dyDescent="0.25">
      <c r="N73" s="9" t="s">
        <v>54</v>
      </c>
      <c r="P73" s="10">
        <f>Q73*Q69+R73*R69+S73*S69+T73*T69+U73*U69+V73*V69+W73*W69+X73*X69</f>
        <v>0</v>
      </c>
      <c r="Q73" s="11">
        <f t="shared" si="38"/>
        <v>3.2399999999999998E-3</v>
      </c>
      <c r="R73" s="11">
        <f t="shared" si="38"/>
        <v>3.5999999999999999E-3</v>
      </c>
      <c r="S73" s="11">
        <v>4.0000000000000001E-3</v>
      </c>
      <c r="T73" s="11">
        <f>S73+(S73*20%)</f>
        <v>4.8000000000000004E-3</v>
      </c>
      <c r="U73" s="11">
        <f>T73+(T73*10%)</f>
        <v>5.2800000000000008E-3</v>
      </c>
      <c r="V73" s="11">
        <v>5.0000000000000001E-3</v>
      </c>
      <c r="W73" s="11">
        <f>U73</f>
        <v>5.2800000000000008E-3</v>
      </c>
      <c r="X73" s="11">
        <f>T73</f>
        <v>4.8000000000000004E-3</v>
      </c>
      <c r="Y73" s="4"/>
      <c r="Z73" s="9" t="s">
        <v>32</v>
      </c>
      <c r="AA73" s="9"/>
      <c r="AB73" s="10">
        <f>AC73*AC70+AD73*AD70+AE73*AE70+AF73*AF70+AG73*AG70+AH73*AH70+AI73*AI70+AJ73*AJ70</f>
        <v>10.228499999999999</v>
      </c>
      <c r="AC73" s="11">
        <f t="shared" si="40"/>
        <v>2.0250000000000001E-2</v>
      </c>
      <c r="AD73" s="11">
        <f t="shared" si="40"/>
        <v>2.2499999999999999E-2</v>
      </c>
      <c r="AE73" s="11">
        <v>2.5000000000000001E-2</v>
      </c>
      <c r="AF73" s="11">
        <f>AE73+(AE73*20%)</f>
        <v>3.0000000000000002E-2</v>
      </c>
      <c r="AG73" s="11">
        <f>AF73+(AF73*10%)</f>
        <v>3.3000000000000002E-2</v>
      </c>
      <c r="AH73" s="11">
        <v>7.4999999999999997E-2</v>
      </c>
      <c r="AI73" s="11">
        <f>AG73</f>
        <v>3.3000000000000002E-2</v>
      </c>
      <c r="AJ73" s="11">
        <f>AF73</f>
        <v>3.0000000000000002E-2</v>
      </c>
      <c r="AK73" s="4"/>
      <c r="AL73" s="9" t="s">
        <v>35</v>
      </c>
      <c r="AM73" s="9"/>
      <c r="AN73" s="4">
        <f>AN68</f>
        <v>1</v>
      </c>
      <c r="AO73" s="4" t="s">
        <v>36</v>
      </c>
      <c r="AP73" s="4" t="s">
        <v>36</v>
      </c>
      <c r="AQ73" s="4" t="s">
        <v>36</v>
      </c>
      <c r="AR73" s="4" t="s">
        <v>36</v>
      </c>
      <c r="AS73" s="4" t="s">
        <v>36</v>
      </c>
      <c r="AT73" s="4" t="s">
        <v>36</v>
      </c>
      <c r="AU73" s="4" t="s">
        <v>36</v>
      </c>
      <c r="AV73" s="4" t="s">
        <v>36</v>
      </c>
      <c r="AW73" s="8">
        <f>10*AN73</f>
        <v>10</v>
      </c>
      <c r="AX73" s="9" t="s">
        <v>35</v>
      </c>
      <c r="AY73" s="9"/>
      <c r="AZ73" s="10"/>
      <c r="BA73" s="4" t="s">
        <v>36</v>
      </c>
      <c r="BB73" s="4" t="s">
        <v>36</v>
      </c>
      <c r="BC73" s="4" t="s">
        <v>36</v>
      </c>
      <c r="BD73" s="4" t="s">
        <v>36</v>
      </c>
      <c r="BE73" s="4" t="s">
        <v>36</v>
      </c>
      <c r="BF73" s="4" t="s">
        <v>36</v>
      </c>
      <c r="BG73" s="4" t="s">
        <v>36</v>
      </c>
      <c r="BH73" s="4" t="s">
        <v>36</v>
      </c>
      <c r="BI73" s="4"/>
      <c r="BJ73" s="9" t="s">
        <v>31</v>
      </c>
      <c r="BK73" s="9"/>
      <c r="BL73" s="10">
        <f>BM73*BM71+BN73*BN71+BO73*BO71+BP73*BP71+BQ73*BQ71+BR73*BR71+BS73*BS71+BT73*BT71</f>
        <v>5.6795000000000009</v>
      </c>
      <c r="BM73" s="11">
        <f t="shared" si="41"/>
        <v>2.0250000000000001E-2</v>
      </c>
      <c r="BN73" s="11">
        <f t="shared" si="41"/>
        <v>2.2499999999999999E-2</v>
      </c>
      <c r="BO73" s="11">
        <v>2.5000000000000001E-2</v>
      </c>
      <c r="BP73" s="11">
        <f>BO73+(BO73*10%)</f>
        <v>2.7500000000000004E-2</v>
      </c>
      <c r="BQ73" s="11">
        <f>BP73+(BR73*10%)</f>
        <v>3.5000000000000003E-2</v>
      </c>
      <c r="BR73" s="11">
        <v>7.4999999999999997E-2</v>
      </c>
      <c r="BS73" s="11">
        <f>BQ73</f>
        <v>3.5000000000000003E-2</v>
      </c>
      <c r="BT73" s="11">
        <f>BP73</f>
        <v>2.7500000000000004E-2</v>
      </c>
      <c r="BU73" s="11"/>
      <c r="BV73" s="9" t="s">
        <v>33</v>
      </c>
      <c r="BW73" s="9"/>
      <c r="BX73" s="10">
        <f>BY73*BY69+BZ73*BZ69+CA73*CA69+CB73*CB69+CC73*CC69+CD73*CD69+CE73*CE69+CF73*CF69</f>
        <v>0.10500000000000001</v>
      </c>
      <c r="BY73" s="11">
        <v>5.0000000000000001E-3</v>
      </c>
      <c r="BZ73" s="11">
        <v>5.0000000000000001E-3</v>
      </c>
      <c r="CA73" s="11">
        <v>5.0000000000000001E-3</v>
      </c>
      <c r="CB73" s="11">
        <v>5.0000000000000001E-3</v>
      </c>
      <c r="CC73" s="11">
        <v>5.0000000000000001E-3</v>
      </c>
      <c r="CD73" s="11">
        <v>5.0000000000000001E-3</v>
      </c>
      <c r="CE73" s="11">
        <v>5.0000000000000001E-3</v>
      </c>
      <c r="CF73" s="11">
        <v>5.0000000000000001E-3</v>
      </c>
      <c r="CG73" s="4"/>
    </row>
    <row r="74" spans="2:85" ht="18" customHeight="1" x14ac:dyDescent="0.25">
      <c r="N74" s="9" t="s">
        <v>33</v>
      </c>
      <c r="P74" s="10">
        <f>Q74*Q69+R74*R69+S74*S69+T74*T69+U74*U69+V74*V69+W74*W69+X74*X69</f>
        <v>0</v>
      </c>
      <c r="Q74" s="11">
        <v>5.0000000000000001E-3</v>
      </c>
      <c r="R74" s="11">
        <v>5.0000000000000001E-3</v>
      </c>
      <c r="S74" s="11">
        <v>5.0000000000000001E-3</v>
      </c>
      <c r="T74" s="11">
        <v>5.0000000000000001E-3</v>
      </c>
      <c r="U74" s="11">
        <v>5.0000000000000001E-3</v>
      </c>
      <c r="V74" s="11">
        <v>5.0000000000000001E-3</v>
      </c>
      <c r="W74" s="11">
        <v>5.0000000000000001E-3</v>
      </c>
      <c r="X74" s="11">
        <v>5.0000000000000001E-3</v>
      </c>
      <c r="Y74" s="4"/>
      <c r="Z74" s="9" t="s">
        <v>57</v>
      </c>
      <c r="AA74" s="9"/>
      <c r="AB74" s="10">
        <f>AC74*AC70+AD74*AD70+AE74*AE70+AF74*AF70+AG74*AG70+AH74*AH70+AI74*AI70+AJ74*AJ70</f>
        <v>7.4228000000000005</v>
      </c>
      <c r="AC74" s="11">
        <f t="shared" si="40"/>
        <v>1.6200000000000003E-2</v>
      </c>
      <c r="AD74" s="11">
        <f t="shared" si="40"/>
        <v>1.8000000000000002E-2</v>
      </c>
      <c r="AE74" s="11">
        <v>0.02</v>
      </c>
      <c r="AF74" s="11">
        <f>AE74+(AE74*20%)</f>
        <v>2.4E-2</v>
      </c>
      <c r="AG74" s="11">
        <f>AF74+(AF74*10%)</f>
        <v>2.64E-2</v>
      </c>
      <c r="AH74" s="11">
        <f>AE74+(AE74*100%)</f>
        <v>0.04</v>
      </c>
      <c r="AI74" s="11">
        <f>AG74</f>
        <v>2.64E-2</v>
      </c>
      <c r="AJ74" s="11">
        <f>AF74</f>
        <v>2.4E-2</v>
      </c>
      <c r="AK74" s="4"/>
      <c r="BJ74" s="9" t="s">
        <v>32</v>
      </c>
      <c r="BK74" s="9"/>
      <c r="BL74" s="10">
        <f>BM74*BM71+BN74*BN71+BO74*BO71+BP74*BP71+BQ74*BQ71+BR74*BR71+BS74*BS71+BT74*BT71</f>
        <v>5.6795000000000009</v>
      </c>
      <c r="BM74" s="11">
        <f t="shared" si="41"/>
        <v>2.0250000000000001E-2</v>
      </c>
      <c r="BN74" s="11">
        <f t="shared" si="41"/>
        <v>2.2499999999999999E-2</v>
      </c>
      <c r="BO74" s="11">
        <v>2.5000000000000001E-2</v>
      </c>
      <c r="BP74" s="11">
        <f>BO74+(BO74*10%)</f>
        <v>2.7500000000000004E-2</v>
      </c>
      <c r="BQ74" s="11">
        <f>BP74+(BR74*10%)</f>
        <v>3.5000000000000003E-2</v>
      </c>
      <c r="BR74" s="11">
        <v>7.4999999999999997E-2</v>
      </c>
      <c r="BS74" s="11">
        <f>BQ74</f>
        <v>3.5000000000000003E-2</v>
      </c>
      <c r="BT74" s="11">
        <f>BP74</f>
        <v>2.7500000000000004E-2</v>
      </c>
      <c r="BU74" s="4"/>
      <c r="BV74" s="9" t="s">
        <v>35</v>
      </c>
      <c r="BW74" s="9"/>
      <c r="BX74" s="4"/>
      <c r="BY74" s="4" t="s">
        <v>36</v>
      </c>
      <c r="BZ74" s="4" t="s">
        <v>36</v>
      </c>
      <c r="CA74" s="4" t="s">
        <v>36</v>
      </c>
      <c r="CB74" s="4" t="s">
        <v>36</v>
      </c>
      <c r="CC74" s="4" t="s">
        <v>36</v>
      </c>
      <c r="CD74" s="4" t="s">
        <v>36</v>
      </c>
      <c r="CE74" s="4" t="s">
        <v>36</v>
      </c>
      <c r="CF74" s="4" t="s">
        <v>36</v>
      </c>
      <c r="CG74" s="4"/>
    </row>
    <row r="75" spans="2:85" ht="18" customHeight="1" x14ac:dyDescent="0.25">
      <c r="N75" s="9" t="s">
        <v>35</v>
      </c>
      <c r="P75" s="4"/>
      <c r="Q75" s="4" t="s">
        <v>36</v>
      </c>
      <c r="R75" s="4" t="s">
        <v>36</v>
      </c>
      <c r="S75" s="4" t="s">
        <v>36</v>
      </c>
      <c r="T75" s="4" t="s">
        <v>36</v>
      </c>
      <c r="U75" s="4" t="s">
        <v>36</v>
      </c>
      <c r="V75" s="4" t="s">
        <v>36</v>
      </c>
      <c r="W75" s="4" t="s">
        <v>36</v>
      </c>
      <c r="X75" s="4" t="s">
        <v>36</v>
      </c>
      <c r="Y75" s="4"/>
      <c r="Z75" s="9" t="s">
        <v>38</v>
      </c>
      <c r="AA75" s="9"/>
      <c r="AB75" s="10">
        <f>AC75*AC70+AD75*AD70+AE75*AE70+AF75*AF70+AG75*AG70+AH75*AH70+AI75*AI70+AJ75*AJ70</f>
        <v>7.4228000000000005</v>
      </c>
      <c r="AC75" s="11">
        <f t="shared" si="40"/>
        <v>1.6200000000000003E-2</v>
      </c>
      <c r="AD75" s="11">
        <f t="shared" si="40"/>
        <v>1.8000000000000002E-2</v>
      </c>
      <c r="AE75" s="11">
        <v>0.02</v>
      </c>
      <c r="AF75" s="11">
        <f>AE75+(AE75*20%)</f>
        <v>2.4E-2</v>
      </c>
      <c r="AG75" s="11">
        <f>AF75+(AF75*10%)</f>
        <v>2.64E-2</v>
      </c>
      <c r="AH75" s="11">
        <f>AE75+(AE75*100%)</f>
        <v>0.04</v>
      </c>
      <c r="AI75" s="11">
        <f>AG75</f>
        <v>2.64E-2</v>
      </c>
      <c r="AJ75" s="11">
        <f>AF75</f>
        <v>2.4E-2</v>
      </c>
      <c r="AK75" s="4"/>
      <c r="BJ75" s="9" t="s">
        <v>57</v>
      </c>
      <c r="BK75" s="9"/>
      <c r="BL75" s="10">
        <f>BM75*BM71+BN75*BN71+BO75*BO71+BP75*BP71+BQ75*BQ71+BR75*BR71+BS75*BS71+BT75*BT71</f>
        <v>3.7816000000000001</v>
      </c>
      <c r="BM75" s="11">
        <f t="shared" si="41"/>
        <v>1.6200000000000003E-2</v>
      </c>
      <c r="BN75" s="11">
        <f t="shared" si="41"/>
        <v>1.8000000000000002E-2</v>
      </c>
      <c r="BO75" s="11">
        <v>0.02</v>
      </c>
      <c r="BP75" s="11">
        <f>BO75+(BO75*10%)</f>
        <v>2.1999999999999999E-2</v>
      </c>
      <c r="BQ75" s="11">
        <f>BP75+(BR75*10%)</f>
        <v>2.5999999999999999E-2</v>
      </c>
      <c r="BR75" s="11">
        <f>BO75+(BO75*100%)</f>
        <v>0.04</v>
      </c>
      <c r="BS75" s="11">
        <f>BQ75</f>
        <v>2.5999999999999999E-2</v>
      </c>
      <c r="BT75" s="11">
        <f>BP75</f>
        <v>2.1999999999999999E-2</v>
      </c>
      <c r="BU75" s="4"/>
    </row>
    <row r="76" spans="2:85" ht="18" customHeight="1" x14ac:dyDescent="0.25">
      <c r="Z76" s="9" t="s">
        <v>33</v>
      </c>
      <c r="AA76" s="9"/>
      <c r="AB76" s="10">
        <f>AC76*AC70+AD76*AD70+AE76*AE70+AF76*AF70+AG76*AG70+AH76*AH70+AI76*AI70+AJ76*AJ70</f>
        <v>1.7050000000000001</v>
      </c>
      <c r="AC76" s="11">
        <v>5.0000000000000001E-3</v>
      </c>
      <c r="AD76" s="11">
        <v>5.0000000000000001E-3</v>
      </c>
      <c r="AE76" s="11">
        <v>5.0000000000000001E-3</v>
      </c>
      <c r="AF76" s="11">
        <v>5.0000000000000001E-3</v>
      </c>
      <c r="AG76" s="11">
        <v>5.0000000000000001E-3</v>
      </c>
      <c r="AH76" s="11">
        <v>5.0000000000000001E-3</v>
      </c>
      <c r="AI76" s="11">
        <v>5.0000000000000001E-3</v>
      </c>
      <c r="AJ76" s="11">
        <v>5.0000000000000001E-3</v>
      </c>
      <c r="AK76" s="4"/>
      <c r="BJ76" s="9" t="s">
        <v>38</v>
      </c>
      <c r="BK76" s="9"/>
      <c r="BL76" s="10">
        <f>BM76*BM71+BN76*BN71+BO76*BO71+BP76*BP71+BQ76*BQ71+BR76*BR71+BS76*BS71+BT76*BT71</f>
        <v>3.7816000000000001</v>
      </c>
      <c r="BM76" s="11">
        <f t="shared" si="41"/>
        <v>1.6200000000000003E-2</v>
      </c>
      <c r="BN76" s="11">
        <f t="shared" si="41"/>
        <v>1.8000000000000002E-2</v>
      </c>
      <c r="BO76" s="11">
        <v>0.02</v>
      </c>
      <c r="BP76" s="11">
        <f>BO76+(BO76*10%)</f>
        <v>2.1999999999999999E-2</v>
      </c>
      <c r="BQ76" s="11">
        <f>BP76+(BR76*10%)</f>
        <v>2.5999999999999999E-2</v>
      </c>
      <c r="BR76" s="11">
        <f>BO76+(BO76*100%)</f>
        <v>0.04</v>
      </c>
      <c r="BS76" s="11">
        <f>BQ76</f>
        <v>2.5999999999999999E-2</v>
      </c>
      <c r="BT76" s="11">
        <f>BP76</f>
        <v>2.1999999999999999E-2</v>
      </c>
      <c r="BU76" s="4"/>
    </row>
    <row r="77" spans="2:85" ht="18" customHeight="1" x14ac:dyDescent="0.25">
      <c r="Z77" s="9" t="s">
        <v>35</v>
      </c>
      <c r="AA77" s="9"/>
      <c r="AB77" s="15"/>
      <c r="AC77" s="11" t="s">
        <v>36</v>
      </c>
      <c r="AD77" s="11" t="s">
        <v>36</v>
      </c>
      <c r="AE77" s="11" t="s">
        <v>36</v>
      </c>
      <c r="AF77" s="11" t="s">
        <v>36</v>
      </c>
      <c r="AG77" s="11" t="s">
        <v>36</v>
      </c>
      <c r="AH77" s="11" t="s">
        <v>36</v>
      </c>
      <c r="AI77" s="11" t="s">
        <v>36</v>
      </c>
      <c r="AJ77" s="11" t="s">
        <v>36</v>
      </c>
      <c r="AK77" s="4"/>
      <c r="BJ77" s="9" t="s">
        <v>33</v>
      </c>
      <c r="BK77" s="9"/>
      <c r="BL77" s="10">
        <f>BM77*BM71+BN77*BN71+BO77*BO71+BP77*BP71+BQ77*BQ71+BR77*BR71+BS77*BS71+BT77*BT71</f>
        <v>0.88500000000000012</v>
      </c>
      <c r="BM77" s="11">
        <v>5.0000000000000001E-3</v>
      </c>
      <c r="BN77" s="11">
        <v>5.0000000000000001E-3</v>
      </c>
      <c r="BO77" s="11">
        <v>5.0000000000000001E-3</v>
      </c>
      <c r="BP77" s="11">
        <v>5.0000000000000001E-3</v>
      </c>
      <c r="BQ77" s="11">
        <v>5.0000000000000001E-3</v>
      </c>
      <c r="BR77" s="11">
        <v>5.0000000000000001E-3</v>
      </c>
      <c r="BS77" s="11">
        <v>5.0000000000000001E-3</v>
      </c>
      <c r="BT77" s="11">
        <v>5.0000000000000001E-3</v>
      </c>
      <c r="BU77" s="4"/>
    </row>
    <row r="78" spans="2:85" ht="18" customHeight="1" x14ac:dyDescent="0.25">
      <c r="BJ78" s="9" t="s">
        <v>35</v>
      </c>
      <c r="BK78" s="9"/>
      <c r="BL78" s="15"/>
      <c r="BM78" s="11" t="s">
        <v>36</v>
      </c>
      <c r="BN78" s="11" t="s">
        <v>36</v>
      </c>
      <c r="BO78" s="11" t="s">
        <v>36</v>
      </c>
      <c r="BP78" s="11" t="s">
        <v>36</v>
      </c>
      <c r="BQ78" s="11" t="s">
        <v>36</v>
      </c>
      <c r="BR78" s="11" t="s">
        <v>36</v>
      </c>
      <c r="BS78" s="11" t="s">
        <v>36</v>
      </c>
      <c r="BT78" s="11" t="s">
        <v>36</v>
      </c>
      <c r="BU78" s="4"/>
    </row>
    <row r="79" spans="2:85" ht="18" customHeight="1" x14ac:dyDescent="0.25">
      <c r="B79" s="205" t="s">
        <v>60</v>
      </c>
      <c r="C79" s="205"/>
      <c r="D79" s="205"/>
      <c r="E79" s="205"/>
      <c r="F79" s="205"/>
      <c r="G79" s="205"/>
      <c r="H79" s="205"/>
      <c r="I79" s="205"/>
      <c r="J79" s="205"/>
      <c r="K79" s="205"/>
      <c r="L79" s="205"/>
      <c r="M79" s="205"/>
      <c r="N79" s="205" t="s">
        <v>60</v>
      </c>
      <c r="O79" s="205"/>
      <c r="P79" s="205"/>
      <c r="Q79" s="205"/>
      <c r="R79" s="205"/>
      <c r="S79" s="205"/>
      <c r="T79" s="205"/>
      <c r="U79" s="205"/>
      <c r="V79" s="205"/>
      <c r="W79" s="205"/>
      <c r="X79" s="205"/>
      <c r="Y79" s="205"/>
      <c r="Z79" s="205" t="s">
        <v>61</v>
      </c>
      <c r="AA79" s="205"/>
      <c r="AB79" s="205"/>
      <c r="AC79" s="205"/>
      <c r="AD79" s="205"/>
      <c r="AE79" s="205"/>
      <c r="AF79" s="205"/>
      <c r="AG79" s="205"/>
      <c r="AH79" s="205"/>
      <c r="AI79" s="205"/>
      <c r="AJ79" s="205"/>
      <c r="AK79" s="205"/>
      <c r="AL79" s="205" t="s">
        <v>60</v>
      </c>
      <c r="AM79" s="205"/>
      <c r="AN79" s="205"/>
      <c r="AO79" s="205"/>
      <c r="AP79" s="205"/>
      <c r="AQ79" s="205"/>
      <c r="AR79" s="205"/>
      <c r="AS79" s="205"/>
      <c r="AT79" s="205"/>
      <c r="AU79" s="205"/>
      <c r="AV79" s="205"/>
      <c r="AW79" s="205"/>
      <c r="AX79" s="205" t="s">
        <v>62</v>
      </c>
      <c r="AY79" s="205"/>
      <c r="AZ79" s="205"/>
      <c r="BA79" s="205"/>
      <c r="BB79" s="205"/>
      <c r="BC79" s="205"/>
      <c r="BD79" s="205"/>
      <c r="BE79" s="205"/>
      <c r="BF79" s="205"/>
      <c r="BG79" s="205"/>
      <c r="BH79" s="205"/>
      <c r="BI79" s="205"/>
      <c r="BJ79" s="205" t="s">
        <v>60</v>
      </c>
      <c r="BK79" s="205"/>
      <c r="BL79" s="205"/>
      <c r="BM79" s="205"/>
      <c r="BN79" s="205"/>
      <c r="BO79" s="205"/>
      <c r="BP79" s="205"/>
      <c r="BQ79" s="205"/>
      <c r="BR79" s="205"/>
      <c r="BS79" s="205"/>
      <c r="BT79" s="205"/>
      <c r="BU79" s="205"/>
      <c r="BV79" s="205" t="s">
        <v>60</v>
      </c>
      <c r="BW79" s="205"/>
      <c r="BX79" s="205"/>
      <c r="BY79" s="205"/>
      <c r="BZ79" s="205"/>
      <c r="CA79" s="205"/>
      <c r="CB79" s="205"/>
      <c r="CC79" s="205"/>
      <c r="CD79" s="205"/>
      <c r="CE79" s="205"/>
      <c r="CF79" s="205"/>
      <c r="CG79" s="205"/>
    </row>
    <row r="80" spans="2:85" ht="18" customHeight="1" x14ac:dyDescent="0.25">
      <c r="B80" s="4"/>
      <c r="C80" s="4"/>
      <c r="D80" s="5" t="s">
        <v>15</v>
      </c>
      <c r="E80" s="5" t="s">
        <v>16</v>
      </c>
      <c r="F80" s="5" t="s">
        <v>17</v>
      </c>
      <c r="G80" s="5" t="s">
        <v>18</v>
      </c>
      <c r="H80" s="5" t="s">
        <v>19</v>
      </c>
      <c r="I80" s="5" t="s">
        <v>20</v>
      </c>
      <c r="J80" s="5" t="s">
        <v>21</v>
      </c>
      <c r="K80" s="5" t="s">
        <v>22</v>
      </c>
      <c r="L80" s="5" t="s">
        <v>23</v>
      </c>
      <c r="M80" s="5"/>
      <c r="N80" s="4"/>
      <c r="O80" s="4"/>
      <c r="P80" s="5" t="s">
        <v>15</v>
      </c>
      <c r="Q80" s="5" t="s">
        <v>16</v>
      </c>
      <c r="R80" s="5" t="s">
        <v>17</v>
      </c>
      <c r="S80" s="5" t="s">
        <v>18</v>
      </c>
      <c r="T80" s="5" t="s">
        <v>19</v>
      </c>
      <c r="U80" s="5" t="s">
        <v>20</v>
      </c>
      <c r="V80" s="5" t="s">
        <v>21</v>
      </c>
      <c r="W80" s="5" t="s">
        <v>22</v>
      </c>
      <c r="X80" s="5" t="s">
        <v>23</v>
      </c>
      <c r="Y80" s="5"/>
      <c r="Z80" s="4"/>
      <c r="AA80" s="4"/>
      <c r="AB80" s="5" t="s">
        <v>15</v>
      </c>
      <c r="AC80" s="5" t="s">
        <v>16</v>
      </c>
      <c r="AD80" s="5" t="s">
        <v>17</v>
      </c>
      <c r="AE80" s="5" t="s">
        <v>18</v>
      </c>
      <c r="AF80" s="5" t="s">
        <v>19</v>
      </c>
      <c r="AG80" s="5" t="s">
        <v>20</v>
      </c>
      <c r="AH80" s="5" t="s">
        <v>21</v>
      </c>
      <c r="AI80" s="5" t="s">
        <v>22</v>
      </c>
      <c r="AJ80" s="5" t="s">
        <v>23</v>
      </c>
      <c r="AK80" s="5"/>
      <c r="AL80" s="4"/>
      <c r="AM80" s="4"/>
      <c r="AN80" s="5" t="s">
        <v>15</v>
      </c>
      <c r="AO80" s="5" t="s">
        <v>16</v>
      </c>
      <c r="AP80" s="5" t="s">
        <v>17</v>
      </c>
      <c r="AQ80" s="5" t="s">
        <v>18</v>
      </c>
      <c r="AR80" s="5" t="s">
        <v>19</v>
      </c>
      <c r="AS80" s="5" t="s">
        <v>20</v>
      </c>
      <c r="AT80" s="5" t="s">
        <v>21</v>
      </c>
      <c r="AU80" s="5" t="s">
        <v>22</v>
      </c>
      <c r="AV80" s="5" t="s">
        <v>23</v>
      </c>
      <c r="AW80" s="5"/>
      <c r="AX80" s="4"/>
      <c r="AY80" s="4"/>
      <c r="AZ80" s="5" t="s">
        <v>15</v>
      </c>
      <c r="BA80" s="5" t="s">
        <v>16</v>
      </c>
      <c r="BB80" s="5" t="s">
        <v>17</v>
      </c>
      <c r="BC80" s="5" t="s">
        <v>18</v>
      </c>
      <c r="BD80" s="5" t="s">
        <v>19</v>
      </c>
      <c r="BE80" s="5" t="s">
        <v>20</v>
      </c>
      <c r="BF80" s="5" t="s">
        <v>21</v>
      </c>
      <c r="BG80" s="5" t="s">
        <v>22</v>
      </c>
      <c r="BH80" s="5" t="s">
        <v>23</v>
      </c>
      <c r="BI80" s="5"/>
      <c r="BJ80" s="4"/>
      <c r="BK80" s="4"/>
      <c r="BL80" s="5" t="s">
        <v>15</v>
      </c>
      <c r="BM80" s="5" t="s">
        <v>16</v>
      </c>
      <c r="BN80" s="5" t="s">
        <v>17</v>
      </c>
      <c r="BO80" s="5" t="s">
        <v>18</v>
      </c>
      <c r="BP80" s="5" t="s">
        <v>19</v>
      </c>
      <c r="BQ80" s="5" t="s">
        <v>20</v>
      </c>
      <c r="BR80" s="5" t="s">
        <v>21</v>
      </c>
      <c r="BS80" s="5" t="s">
        <v>22</v>
      </c>
      <c r="BT80" s="5" t="s">
        <v>23</v>
      </c>
      <c r="BU80" s="5"/>
      <c r="BV80" s="4"/>
      <c r="BW80" s="4"/>
      <c r="BX80" s="5" t="s">
        <v>15</v>
      </c>
      <c r="BY80" s="5" t="s">
        <v>16</v>
      </c>
      <c r="BZ80" s="5" t="s">
        <v>17</v>
      </c>
      <c r="CA80" s="5" t="s">
        <v>18</v>
      </c>
      <c r="CB80" s="5" t="s">
        <v>19</v>
      </c>
      <c r="CC80" s="5" t="s">
        <v>20</v>
      </c>
      <c r="CD80" s="5" t="s">
        <v>21</v>
      </c>
      <c r="CE80" s="5" t="s">
        <v>22</v>
      </c>
      <c r="CF80" s="5" t="s">
        <v>23</v>
      </c>
      <c r="CG80" s="5"/>
    </row>
    <row r="81" spans="2:85" ht="18" customHeight="1" x14ac:dyDescent="0.25">
      <c r="B81" s="6" t="s">
        <v>24</v>
      </c>
      <c r="C81" s="6"/>
      <c r="D81" s="7">
        <f>SUM(E81:M81)</f>
        <v>0</v>
      </c>
      <c r="E81" s="7"/>
      <c r="F81" s="7"/>
      <c r="G81" s="7"/>
      <c r="H81" s="7"/>
      <c r="I81" s="7"/>
      <c r="J81" s="7"/>
      <c r="K81" s="7"/>
      <c r="L81" s="7"/>
      <c r="M81" s="4"/>
      <c r="N81" s="6" t="s">
        <v>24</v>
      </c>
      <c r="O81" s="6"/>
      <c r="P81" s="7">
        <f>SUM(Q81:Y81)</f>
        <v>0</v>
      </c>
      <c r="Q81" s="7"/>
      <c r="R81" s="7"/>
      <c r="S81" s="7"/>
      <c r="T81" s="7"/>
      <c r="U81" s="7"/>
      <c r="V81" s="7"/>
      <c r="W81" s="7"/>
      <c r="X81" s="7"/>
      <c r="Y81" s="4"/>
      <c r="Z81" s="6" t="s">
        <v>24</v>
      </c>
      <c r="AA81" s="6"/>
      <c r="AB81" s="7">
        <f>SUM(AC81:AK81)</f>
        <v>0</v>
      </c>
      <c r="AC81" s="7"/>
      <c r="AD81" s="7"/>
      <c r="AE81" s="7"/>
      <c r="AF81" s="7"/>
      <c r="AG81" s="7"/>
      <c r="AH81" s="7"/>
      <c r="AI81" s="7"/>
      <c r="AJ81" s="7"/>
      <c r="AK81" s="4"/>
      <c r="AL81" s="6" t="s">
        <v>24</v>
      </c>
      <c r="AM81" s="6"/>
      <c r="AN81" s="7">
        <f>SUM(AO81:AW81)</f>
        <v>0</v>
      </c>
      <c r="AO81" s="7"/>
      <c r="AP81" s="7"/>
      <c r="AQ81" s="7"/>
      <c r="AR81" s="7"/>
      <c r="AS81" s="7"/>
      <c r="AT81" s="7"/>
      <c r="AU81" s="7"/>
      <c r="AV81" s="7"/>
      <c r="AW81" s="4"/>
      <c r="AX81" s="6" t="s">
        <v>24</v>
      </c>
      <c r="AY81" s="6"/>
      <c r="AZ81" s="7">
        <f>SUM(BA81:BI81)</f>
        <v>303</v>
      </c>
      <c r="BA81" s="7">
        <v>138</v>
      </c>
      <c r="BB81" s="7">
        <v>42</v>
      </c>
      <c r="BC81" s="7">
        <v>45</v>
      </c>
      <c r="BD81" s="7"/>
      <c r="BE81" s="7">
        <v>53</v>
      </c>
      <c r="BF81" s="7"/>
      <c r="BG81" s="7">
        <v>5</v>
      </c>
      <c r="BH81" s="7">
        <v>20</v>
      </c>
      <c r="BI81" s="4"/>
      <c r="BJ81" s="6" t="s">
        <v>24</v>
      </c>
      <c r="BK81" s="6"/>
      <c r="BL81" s="7">
        <f>SUM(BM81:BU81)</f>
        <v>0</v>
      </c>
      <c r="BM81" s="7"/>
      <c r="BN81" s="7"/>
      <c r="BO81" s="7"/>
      <c r="BP81" s="7"/>
      <c r="BQ81" s="7"/>
      <c r="BR81" s="7"/>
      <c r="BS81" s="7"/>
      <c r="BT81" s="7"/>
      <c r="BU81" s="4"/>
      <c r="BV81" s="6" t="s">
        <v>24</v>
      </c>
      <c r="BW81" s="6"/>
      <c r="BX81" s="7">
        <f>SUM(BY81:CG81)</f>
        <v>0</v>
      </c>
      <c r="BY81" s="7"/>
      <c r="BZ81" s="7"/>
      <c r="CA81" s="7"/>
      <c r="CB81" s="7"/>
      <c r="CC81" s="7"/>
      <c r="CD81" s="7"/>
      <c r="CE81" s="7"/>
      <c r="CF81" s="7"/>
      <c r="CG81" s="4"/>
    </row>
    <row r="82" spans="2:85" ht="18" customHeight="1" x14ac:dyDescent="0.25">
      <c r="B82" s="9" t="s">
        <v>60</v>
      </c>
      <c r="C82" s="9"/>
      <c r="D82" s="10">
        <f>E82*E81+F82*F81+G82*G81+H82*H81+I82*I81+J82*J81+K82*K81+L82*L81</f>
        <v>0</v>
      </c>
      <c r="E82" s="14">
        <v>1</v>
      </c>
      <c r="F82" s="14">
        <v>1</v>
      </c>
      <c r="G82" s="14">
        <v>1</v>
      </c>
      <c r="H82" s="14">
        <v>1</v>
      </c>
      <c r="I82" s="14">
        <v>1</v>
      </c>
      <c r="J82" s="14">
        <v>1</v>
      </c>
      <c r="K82" s="14">
        <v>1</v>
      </c>
      <c r="L82" s="14">
        <v>1</v>
      </c>
      <c r="M82" s="4"/>
      <c r="N82" s="9" t="s">
        <v>60</v>
      </c>
      <c r="O82" s="9"/>
      <c r="P82" s="10">
        <f>Q82*Q81+R82*R81+S82*S81+T82*T81+U82*U81+V82*V81+W82*W81+X82*X81</f>
        <v>0</v>
      </c>
      <c r="Q82" s="14">
        <v>1</v>
      </c>
      <c r="R82" s="14">
        <v>1</v>
      </c>
      <c r="S82" s="14">
        <v>1</v>
      </c>
      <c r="T82" s="14">
        <v>1</v>
      </c>
      <c r="U82" s="14">
        <v>1</v>
      </c>
      <c r="V82" s="14">
        <v>1</v>
      </c>
      <c r="W82" s="14">
        <v>1</v>
      </c>
      <c r="X82" s="14">
        <v>1</v>
      </c>
      <c r="Y82" s="4"/>
      <c r="Z82" s="9" t="s">
        <v>61</v>
      </c>
      <c r="AA82" s="9"/>
      <c r="AB82" s="10">
        <f>AC82*AC81+AD82*AD81+AE82*AE81+AF82*AF81+AG82*AG81+AH82*AH81+AI82*AI81+AJ82*AJ81</f>
        <v>0</v>
      </c>
      <c r="AC82" s="14">
        <v>1</v>
      </c>
      <c r="AD82" s="14">
        <v>1</v>
      </c>
      <c r="AE82" s="14">
        <v>1</v>
      </c>
      <c r="AF82" s="14">
        <v>1</v>
      </c>
      <c r="AG82" s="14">
        <v>1</v>
      </c>
      <c r="AH82" s="14">
        <v>1</v>
      </c>
      <c r="AI82" s="14">
        <v>1</v>
      </c>
      <c r="AJ82" s="14">
        <v>1</v>
      </c>
      <c r="AK82" s="4"/>
      <c r="AL82" s="9" t="s">
        <v>60</v>
      </c>
      <c r="AM82" s="9"/>
      <c r="AN82" s="10">
        <f>AO82*AO81+AP82*AP81+AQ82*AQ81+AR82*AR81+AS82*AS81+AT82*AT81+AU82*AU81+AV82*AV81</f>
        <v>0</v>
      </c>
      <c r="AO82" s="14">
        <v>1</v>
      </c>
      <c r="AP82" s="14">
        <v>1</v>
      </c>
      <c r="AQ82" s="14">
        <v>1</v>
      </c>
      <c r="AR82" s="14">
        <v>1</v>
      </c>
      <c r="AS82" s="14">
        <v>1</v>
      </c>
      <c r="AT82" s="14">
        <v>1</v>
      </c>
      <c r="AU82" s="14">
        <v>1</v>
      </c>
      <c r="AV82" s="14">
        <v>1</v>
      </c>
      <c r="AW82" s="4"/>
      <c r="AX82" s="9" t="s">
        <v>63</v>
      </c>
      <c r="AY82" s="9"/>
      <c r="AZ82" s="10">
        <f>(BA82*BA81+BB82*BB81+BC82*BC81+BD82*BD81+BE82*BE81+BF82*BF81+BG82*BG81+BH82*BH81)/24</f>
        <v>6.875</v>
      </c>
      <c r="BA82" s="14"/>
      <c r="BB82" s="14">
        <v>1</v>
      </c>
      <c r="BC82" s="14">
        <v>1</v>
      </c>
      <c r="BD82" s="14">
        <v>1</v>
      </c>
      <c r="BE82" s="14">
        <v>1</v>
      </c>
      <c r="BF82" s="14">
        <v>1</v>
      </c>
      <c r="BG82" s="14">
        <v>1</v>
      </c>
      <c r="BH82" s="14">
        <v>1</v>
      </c>
      <c r="BI82" s="4"/>
      <c r="BJ82" s="9" t="s">
        <v>60</v>
      </c>
      <c r="BK82" s="9"/>
      <c r="BL82" s="10">
        <f>BM82*BM81+BN82*BN81+BO82*BO81+BP82*BP81+BQ82*BQ81+BR82*BR81+BS82*BS81+BT82*BT81</f>
        <v>0</v>
      </c>
      <c r="BM82" s="14">
        <v>1</v>
      </c>
      <c r="BN82" s="14">
        <v>1</v>
      </c>
      <c r="BO82" s="14">
        <v>1</v>
      </c>
      <c r="BP82" s="14">
        <v>1</v>
      </c>
      <c r="BQ82" s="14">
        <v>1</v>
      </c>
      <c r="BR82" s="14">
        <v>1</v>
      </c>
      <c r="BS82" s="14">
        <v>1</v>
      </c>
      <c r="BT82" s="14">
        <v>1</v>
      </c>
      <c r="BU82" s="4"/>
      <c r="BV82" s="9" t="s">
        <v>60</v>
      </c>
      <c r="BW82" s="9"/>
      <c r="BX82" s="10">
        <f>BY82*BY81+BZ82*BZ81+CA82*CA81+CB82*CB81+CC82*CC81+CD82*CD81+CE82*CE81+CF82*CF81</f>
        <v>0</v>
      </c>
      <c r="BY82" s="14">
        <v>1</v>
      </c>
      <c r="BZ82" s="14">
        <v>1</v>
      </c>
      <c r="CA82" s="14">
        <v>1</v>
      </c>
      <c r="CB82" s="14">
        <v>1</v>
      </c>
      <c r="CC82" s="14">
        <v>1</v>
      </c>
      <c r="CD82" s="14">
        <v>1</v>
      </c>
      <c r="CE82" s="14">
        <v>1</v>
      </c>
      <c r="CF82" s="14">
        <v>1</v>
      </c>
      <c r="CG82" s="4"/>
    </row>
    <row r="83" spans="2:85" ht="18" customHeight="1" x14ac:dyDescent="0.25">
      <c r="AX83" s="9" t="s">
        <v>64</v>
      </c>
      <c r="AY83" s="9"/>
      <c r="AZ83" s="10">
        <f>(BA83*BA81+BB83*BB81+BC83*BC81+BD83*BD81+BE83*BE81+BF83*BF81+BG83*BG81+BH83*BH81)/24</f>
        <v>12.625</v>
      </c>
      <c r="BA83" s="14">
        <v>1</v>
      </c>
      <c r="BB83" s="14">
        <v>1</v>
      </c>
      <c r="BC83" s="14">
        <v>1</v>
      </c>
      <c r="BD83" s="14">
        <v>1</v>
      </c>
      <c r="BE83" s="14">
        <v>1</v>
      </c>
      <c r="BF83" s="14">
        <v>1</v>
      </c>
      <c r="BG83" s="14">
        <v>1</v>
      </c>
      <c r="BH83" s="14">
        <v>1</v>
      </c>
      <c r="BI83" s="4"/>
    </row>
    <row r="84" spans="2:85" ht="18" customHeight="1" x14ac:dyDescent="0.25"/>
    <row r="85" spans="2:85" ht="18" customHeight="1" x14ac:dyDescent="0.25">
      <c r="B85" s="194" t="s">
        <v>116</v>
      </c>
      <c r="C85" s="195"/>
      <c r="D85" s="195"/>
      <c r="E85" s="195"/>
      <c r="F85" s="195"/>
      <c r="G85" s="195"/>
      <c r="H85" s="195"/>
      <c r="I85" s="195"/>
      <c r="J85" s="195"/>
      <c r="K85" s="195"/>
      <c r="L85" s="195"/>
      <c r="M85" s="196"/>
      <c r="N85" s="194" t="s">
        <v>70</v>
      </c>
      <c r="O85" s="195"/>
      <c r="P85" s="195"/>
      <c r="Q85" s="195"/>
      <c r="R85" s="195"/>
      <c r="S85" s="195"/>
      <c r="T85" s="195"/>
      <c r="U85" s="195"/>
      <c r="V85" s="195"/>
      <c r="W85" s="195"/>
      <c r="X85" s="195"/>
      <c r="Y85" s="196"/>
      <c r="Z85" s="194" t="s">
        <v>122</v>
      </c>
      <c r="AA85" s="195"/>
      <c r="AB85" s="195"/>
      <c r="AC85" s="195"/>
      <c r="AD85" s="195"/>
      <c r="AE85" s="195"/>
      <c r="AF85" s="195"/>
      <c r="AG85" s="195"/>
      <c r="AH85" s="195"/>
      <c r="AI85" s="195"/>
      <c r="AJ85" s="195"/>
      <c r="AK85" s="196"/>
      <c r="AL85" s="194" t="s">
        <v>117</v>
      </c>
      <c r="AM85" s="195"/>
      <c r="AN85" s="195"/>
      <c r="AO85" s="195"/>
      <c r="AP85" s="195"/>
      <c r="AQ85" s="195"/>
      <c r="AR85" s="195"/>
      <c r="AS85" s="195"/>
      <c r="AT85" s="195"/>
      <c r="AU85" s="195"/>
      <c r="AV85" s="195"/>
      <c r="AW85" s="196"/>
      <c r="AX85" s="194" t="s">
        <v>118</v>
      </c>
      <c r="AY85" s="195"/>
      <c r="AZ85" s="195"/>
      <c r="BA85" s="195"/>
      <c r="BB85" s="195"/>
      <c r="BC85" s="195"/>
      <c r="BD85" s="195"/>
      <c r="BE85" s="195"/>
      <c r="BF85" s="195"/>
      <c r="BG85" s="195"/>
      <c r="BH85" s="195"/>
      <c r="BI85" s="196"/>
      <c r="BJ85" s="194" t="s">
        <v>119</v>
      </c>
      <c r="BK85" s="195"/>
      <c r="BL85" s="195"/>
      <c r="BM85" s="195"/>
      <c r="BN85" s="195"/>
      <c r="BO85" s="195"/>
      <c r="BP85" s="195"/>
      <c r="BQ85" s="195"/>
      <c r="BR85" s="195"/>
      <c r="BS85" s="195"/>
      <c r="BT85" s="195"/>
      <c r="BU85" s="196"/>
      <c r="BV85" s="197" t="s">
        <v>120</v>
      </c>
      <c r="BW85" s="198"/>
      <c r="BX85" s="198"/>
      <c r="BY85" s="198"/>
      <c r="BZ85" s="198"/>
      <c r="CA85" s="198"/>
      <c r="CB85" s="198"/>
      <c r="CC85" s="198"/>
      <c r="CD85" s="198"/>
      <c r="CE85" s="198"/>
      <c r="CF85" s="198"/>
      <c r="CG85" s="199"/>
    </row>
    <row r="86" spans="2:85" ht="18" customHeight="1" x14ac:dyDescent="0.25">
      <c r="B86" s="4"/>
      <c r="C86" s="4"/>
      <c r="D86" s="5" t="s">
        <v>15</v>
      </c>
      <c r="E86" s="5" t="s">
        <v>16</v>
      </c>
      <c r="F86" s="5" t="s">
        <v>17</v>
      </c>
      <c r="G86" s="5" t="s">
        <v>18</v>
      </c>
      <c r="H86" s="5" t="s">
        <v>19</v>
      </c>
      <c r="I86" s="5" t="s">
        <v>20</v>
      </c>
      <c r="J86" s="5" t="s">
        <v>21</v>
      </c>
      <c r="K86" s="5" t="s">
        <v>22</v>
      </c>
      <c r="L86" s="5" t="s">
        <v>23</v>
      </c>
      <c r="M86" s="5"/>
      <c r="N86" s="4"/>
      <c r="O86" s="4"/>
      <c r="P86" s="5" t="s">
        <v>15</v>
      </c>
      <c r="Q86" s="5" t="s">
        <v>16</v>
      </c>
      <c r="R86" s="5" t="s">
        <v>17</v>
      </c>
      <c r="S86" s="5" t="s">
        <v>18</v>
      </c>
      <c r="T86" s="5" t="s">
        <v>19</v>
      </c>
      <c r="U86" s="5" t="s">
        <v>20</v>
      </c>
      <c r="V86" s="5" t="s">
        <v>21</v>
      </c>
      <c r="W86" s="5" t="s">
        <v>22</v>
      </c>
      <c r="X86" s="5" t="s">
        <v>23</v>
      </c>
      <c r="Y86" s="5"/>
      <c r="Z86" s="4"/>
      <c r="AA86" s="4"/>
      <c r="AB86" s="5" t="s">
        <v>15</v>
      </c>
      <c r="AC86" s="5" t="s">
        <v>16</v>
      </c>
      <c r="AD86" s="5" t="s">
        <v>17</v>
      </c>
      <c r="AE86" s="5" t="s">
        <v>18</v>
      </c>
      <c r="AF86" s="5" t="s">
        <v>19</v>
      </c>
      <c r="AG86" s="5" t="s">
        <v>20</v>
      </c>
      <c r="AH86" s="5" t="s">
        <v>21</v>
      </c>
      <c r="AI86" s="5" t="s">
        <v>22</v>
      </c>
      <c r="AJ86" s="5" t="s">
        <v>23</v>
      </c>
      <c r="AK86" s="5"/>
      <c r="AL86" s="4"/>
      <c r="AM86" s="4"/>
      <c r="AN86" s="5" t="s">
        <v>15</v>
      </c>
      <c r="AO86" s="5" t="s">
        <v>16</v>
      </c>
      <c r="AP86" s="5" t="s">
        <v>17</v>
      </c>
      <c r="AQ86" s="5" t="s">
        <v>18</v>
      </c>
      <c r="AR86" s="5" t="s">
        <v>19</v>
      </c>
      <c r="AS86" s="5" t="s">
        <v>20</v>
      </c>
      <c r="AT86" s="5" t="s">
        <v>21</v>
      </c>
      <c r="AU86" s="5" t="s">
        <v>22</v>
      </c>
      <c r="AV86" s="5" t="s">
        <v>23</v>
      </c>
      <c r="AW86" s="5"/>
      <c r="AX86" s="4"/>
      <c r="AY86" s="4"/>
      <c r="AZ86" s="5" t="s">
        <v>15</v>
      </c>
      <c r="BA86" s="5" t="s">
        <v>16</v>
      </c>
      <c r="BB86" s="5" t="s">
        <v>17</v>
      </c>
      <c r="BC86" s="5" t="s">
        <v>18</v>
      </c>
      <c r="BD86" s="5" t="s">
        <v>19</v>
      </c>
      <c r="BE86" s="5" t="s">
        <v>20</v>
      </c>
      <c r="BF86" s="5" t="s">
        <v>21</v>
      </c>
      <c r="BG86" s="5" t="s">
        <v>22</v>
      </c>
      <c r="BH86" s="5" t="s">
        <v>23</v>
      </c>
      <c r="BI86" s="5"/>
      <c r="BJ86" s="4"/>
      <c r="BK86" s="4"/>
      <c r="BL86" s="5" t="s">
        <v>15</v>
      </c>
      <c r="BM86" s="5" t="s">
        <v>16</v>
      </c>
      <c r="BN86" s="5" t="s">
        <v>17</v>
      </c>
      <c r="BO86" s="5" t="s">
        <v>18</v>
      </c>
      <c r="BP86" s="5" t="s">
        <v>19</v>
      </c>
      <c r="BQ86" s="5" t="s">
        <v>20</v>
      </c>
      <c r="BR86" s="5" t="s">
        <v>21</v>
      </c>
      <c r="BS86" s="5" t="s">
        <v>22</v>
      </c>
      <c r="BT86" s="5" t="s">
        <v>23</v>
      </c>
      <c r="BU86" s="5"/>
      <c r="BV86" s="4"/>
      <c r="BW86" s="4"/>
      <c r="BX86" s="5" t="s">
        <v>15</v>
      </c>
      <c r="BY86" s="5" t="s">
        <v>16</v>
      </c>
      <c r="BZ86" s="5" t="s">
        <v>17</v>
      </c>
      <c r="CA86" s="5" t="s">
        <v>18</v>
      </c>
      <c r="CB86" s="5" t="s">
        <v>19</v>
      </c>
      <c r="CC86" s="5" t="s">
        <v>20</v>
      </c>
      <c r="CD86" s="5" t="s">
        <v>21</v>
      </c>
      <c r="CE86" s="5" t="s">
        <v>22</v>
      </c>
      <c r="CF86" s="5" t="s">
        <v>23</v>
      </c>
      <c r="CG86" s="5"/>
    </row>
    <row r="87" spans="2:85" ht="18" customHeight="1" x14ac:dyDescent="0.25">
      <c r="B87" s="6" t="s">
        <v>24</v>
      </c>
      <c r="C87" s="6"/>
      <c r="D87" s="7">
        <f>SUM(E87:M87)</f>
        <v>28</v>
      </c>
      <c r="E87" s="7"/>
      <c r="F87" s="7"/>
      <c r="G87" s="7"/>
      <c r="H87" s="7"/>
      <c r="I87" s="7"/>
      <c r="J87" s="7">
        <v>28</v>
      </c>
      <c r="K87" s="7"/>
      <c r="L87" s="7"/>
      <c r="M87" s="8"/>
      <c r="N87" s="6" t="s">
        <v>24</v>
      </c>
      <c r="O87" s="6"/>
      <c r="P87" s="7">
        <f>SUM(Q87:Y87)</f>
        <v>0</v>
      </c>
      <c r="Q87" s="7"/>
      <c r="R87" s="7"/>
      <c r="S87" s="7"/>
      <c r="T87" s="7"/>
      <c r="U87" s="7"/>
      <c r="V87" s="7"/>
      <c r="W87" s="7"/>
      <c r="X87" s="7"/>
      <c r="Y87" s="8"/>
      <c r="Z87" s="6" t="s">
        <v>24</v>
      </c>
      <c r="AA87" s="6"/>
      <c r="AB87" s="7">
        <f>SUM(AC87:AK87)</f>
        <v>28</v>
      </c>
      <c r="AC87" s="7"/>
      <c r="AD87" s="7"/>
      <c r="AE87" s="7"/>
      <c r="AF87" s="7"/>
      <c r="AG87" s="7"/>
      <c r="AH87" s="7">
        <v>28</v>
      </c>
      <c r="AI87" s="7"/>
      <c r="AJ87" s="7"/>
      <c r="AK87" s="8"/>
      <c r="AL87" s="6" t="s">
        <v>24</v>
      </c>
      <c r="AM87" s="6"/>
      <c r="AN87" s="7">
        <f>SUM(AO87:AW87)</f>
        <v>0</v>
      </c>
      <c r="AO87" s="7"/>
      <c r="AP87" s="7"/>
      <c r="AQ87" s="7"/>
      <c r="AR87" s="7"/>
      <c r="AS87" s="7"/>
      <c r="AT87" s="7"/>
      <c r="AU87" s="7"/>
      <c r="AV87" s="7"/>
      <c r="AW87" s="8"/>
      <c r="AX87" s="6" t="s">
        <v>24</v>
      </c>
      <c r="AY87" s="6"/>
      <c r="AZ87" s="7">
        <f>SUM(BA87:BI87)</f>
        <v>0</v>
      </c>
      <c r="BA87" s="7"/>
      <c r="BB87" s="7"/>
      <c r="BC87" s="7"/>
      <c r="BD87" s="7"/>
      <c r="BE87" s="7"/>
      <c r="BF87" s="7"/>
      <c r="BG87" s="7"/>
      <c r="BH87" s="7"/>
      <c r="BI87" s="8"/>
      <c r="BJ87" s="6" t="s">
        <v>24</v>
      </c>
      <c r="BK87" s="6"/>
      <c r="BL87" s="7">
        <f>SUM(BM87:BU87)</f>
        <v>28</v>
      </c>
      <c r="BM87" s="7"/>
      <c r="BN87" s="7"/>
      <c r="BO87" s="7"/>
      <c r="BP87" s="7"/>
      <c r="BQ87" s="7"/>
      <c r="BR87" s="7">
        <v>28</v>
      </c>
      <c r="BS87" s="7"/>
      <c r="BT87" s="7"/>
      <c r="BU87" s="8"/>
      <c r="BV87" s="6" t="s">
        <v>24</v>
      </c>
      <c r="BW87" s="6"/>
      <c r="BX87" s="7">
        <f>SUM(BY88:CG88)</f>
        <v>0.68224999999999991</v>
      </c>
      <c r="BY87" s="7"/>
      <c r="BZ87" s="7"/>
      <c r="CA87" s="7"/>
      <c r="CB87" s="7"/>
      <c r="CC87" s="7"/>
      <c r="CD87" s="7"/>
      <c r="CE87" s="7"/>
      <c r="CF87" s="7"/>
      <c r="CG87" s="4"/>
    </row>
    <row r="88" spans="2:85" ht="18" customHeight="1" x14ac:dyDescent="0.25">
      <c r="B88" s="9" t="s">
        <v>121</v>
      </c>
      <c r="C88" s="9"/>
      <c r="D88" s="10">
        <f>E88*E87+F88*F87+G88*G87+H88*H87+I88*I87+J88*J87+K88*K87+L88*L87</f>
        <v>2.8000000000000003</v>
      </c>
      <c r="E88" s="11">
        <f t="shared" ref="E88:F90" si="42">F88-(F88*10%)</f>
        <v>4.0500000000000001E-2</v>
      </c>
      <c r="F88" s="11">
        <f t="shared" si="42"/>
        <v>4.4999999999999998E-2</v>
      </c>
      <c r="G88" s="11">
        <v>0.05</v>
      </c>
      <c r="H88" s="11">
        <f>G88+(G88*20%)</f>
        <v>6.0000000000000005E-2</v>
      </c>
      <c r="I88" s="11">
        <f>H88+(H88*10%)</f>
        <v>6.6000000000000003E-2</v>
      </c>
      <c r="J88" s="11">
        <v>0.1</v>
      </c>
      <c r="K88" s="11">
        <f>I88</f>
        <v>6.6000000000000003E-2</v>
      </c>
      <c r="L88" s="11">
        <f>H88</f>
        <v>6.0000000000000005E-2</v>
      </c>
      <c r="M88" s="4"/>
      <c r="N88" s="9" t="s">
        <v>73</v>
      </c>
      <c r="O88" s="9"/>
      <c r="P88" s="10">
        <f>Q88*Q87+R88*R87+S88*S87+T88*T87+U88*U87+V88*V87+W88*W87+X88*X87</f>
        <v>0</v>
      </c>
      <c r="Q88" s="11">
        <f t="shared" ref="Q88:R92" si="43">R88-(R88*10%)</f>
        <v>3.2400000000000005E-2</v>
      </c>
      <c r="R88" s="11">
        <f t="shared" si="43"/>
        <v>3.6000000000000004E-2</v>
      </c>
      <c r="S88" s="11">
        <v>0.04</v>
      </c>
      <c r="T88" s="11">
        <f t="shared" ref="T88:U90" si="44">S88+(S88*10%)</f>
        <v>4.3999999999999997E-2</v>
      </c>
      <c r="U88" s="11">
        <f t="shared" si="44"/>
        <v>4.8399999999999999E-2</v>
      </c>
      <c r="V88" s="11">
        <v>0.06</v>
      </c>
      <c r="W88" s="11">
        <f t="shared" ref="W88:W93" si="45">U88</f>
        <v>4.8399999999999999E-2</v>
      </c>
      <c r="X88" s="11">
        <f t="shared" ref="X88:X93" si="46">T88</f>
        <v>4.3999999999999997E-2</v>
      </c>
      <c r="Y88" s="4"/>
      <c r="Z88" s="9" t="s">
        <v>125</v>
      </c>
      <c r="AA88" s="9"/>
      <c r="AB88" s="10">
        <f>AC88*AC87+AD88*AD87+AE88*AE87+AF88*AF87+AG88*AG87+AH88*AH87+AI88*AI87+AJ88*AJ87</f>
        <v>1.68</v>
      </c>
      <c r="AC88" s="11">
        <f>AD88-(AD88*10%)</f>
        <v>3.2400000000000005E-2</v>
      </c>
      <c r="AD88" s="11">
        <f>AE88-(AE88*10%)</f>
        <v>3.6000000000000004E-2</v>
      </c>
      <c r="AE88" s="11">
        <v>0.04</v>
      </c>
      <c r="AF88" s="11">
        <f>AE88+(AE88*10%)</f>
        <v>4.3999999999999997E-2</v>
      </c>
      <c r="AG88" s="11">
        <f>AF88+(AF88*10%)</f>
        <v>4.8399999999999999E-2</v>
      </c>
      <c r="AH88" s="11">
        <v>0.06</v>
      </c>
      <c r="AI88" s="11">
        <f>AG88</f>
        <v>4.8399999999999999E-2</v>
      </c>
      <c r="AJ88" s="11">
        <f>AF88</f>
        <v>4.3999999999999997E-2</v>
      </c>
      <c r="AK88" s="4"/>
      <c r="AL88" s="9" t="s">
        <v>25</v>
      </c>
      <c r="AM88" s="9"/>
      <c r="AN88" s="10">
        <f>AO88*AO87+AP88*AP87+AQ88*AQ87+AR88*AR87+AS88*AS87+AT88*AT87+AU88*AU87+AV88*AV87</f>
        <v>0</v>
      </c>
      <c r="AO88" s="11">
        <f t="shared" ref="AO88:AP91" si="47">AP88-(AP88*10%)</f>
        <v>6.0750000000000005E-2</v>
      </c>
      <c r="AP88" s="11">
        <f t="shared" si="47"/>
        <v>6.7500000000000004E-2</v>
      </c>
      <c r="AQ88" s="11">
        <v>7.4999999999999997E-2</v>
      </c>
      <c r="AR88" s="11">
        <f>AQ88+(AQ88*20%)</f>
        <v>0.09</v>
      </c>
      <c r="AS88" s="11">
        <f>AR88+(AR88*10%)</f>
        <v>9.8999999999999991E-2</v>
      </c>
      <c r="AT88" s="11">
        <v>0.1</v>
      </c>
      <c r="AU88" s="11">
        <v>0.1</v>
      </c>
      <c r="AV88" s="11">
        <f>AR88</f>
        <v>0.09</v>
      </c>
      <c r="AW88" s="4"/>
      <c r="AX88" s="9" t="s">
        <v>48</v>
      </c>
      <c r="AY88" s="9"/>
      <c r="AZ88" s="10">
        <f>BA88*BA87+BB88*BB87+BC88*BC87+BD88*BD87+BE88*BE87+BF88*BF87+BG88*BG87+BH88*BH87</f>
        <v>0</v>
      </c>
      <c r="BA88" s="11">
        <f>BB88-(BB88*10%)</f>
        <v>7.2900000000000006E-2</v>
      </c>
      <c r="BB88" s="11">
        <f>BC88-(BC88*10%)</f>
        <v>8.1000000000000003E-2</v>
      </c>
      <c r="BC88" s="11">
        <v>0.09</v>
      </c>
      <c r="BD88" s="11">
        <f>BC88+(BC88*20%)</f>
        <v>0.108</v>
      </c>
      <c r="BE88" s="11">
        <f>BD88+(BD88*10%)</f>
        <v>0.1188</v>
      </c>
      <c r="BF88" s="11">
        <v>0.12</v>
      </c>
      <c r="BG88" s="11">
        <f>BE88</f>
        <v>0.1188</v>
      </c>
      <c r="BH88" s="11">
        <f>BD88</f>
        <v>0.108</v>
      </c>
      <c r="BI88" s="4"/>
      <c r="BJ88" s="9" t="s">
        <v>73</v>
      </c>
      <c r="BK88" s="9"/>
      <c r="BL88" s="10">
        <f>BM88*BM87+BN88*BN87+BO88*BO87+BP88*BP87+BQ88*BQ87+BR88*BR87+BS88*BS87+BT88*BT87</f>
        <v>1.68</v>
      </c>
      <c r="BM88" s="11">
        <f t="shared" ref="BM88:BN93" si="48">BN88-(BN88*10%)</f>
        <v>3.2400000000000005E-2</v>
      </c>
      <c r="BN88" s="11">
        <f t="shared" si="48"/>
        <v>3.6000000000000004E-2</v>
      </c>
      <c r="BO88" s="11">
        <v>0.04</v>
      </c>
      <c r="BP88" s="11">
        <f t="shared" ref="BP88:BQ93" si="49">BO88+(BO88*10%)</f>
        <v>4.3999999999999997E-2</v>
      </c>
      <c r="BQ88" s="11">
        <f t="shared" si="49"/>
        <v>4.8399999999999999E-2</v>
      </c>
      <c r="BR88" s="11">
        <v>0.06</v>
      </c>
      <c r="BS88" s="11">
        <f t="shared" ref="BS88:BS94" si="50">BQ88</f>
        <v>4.8399999999999999E-2</v>
      </c>
      <c r="BT88" s="11">
        <f t="shared" ref="BT88:BT94" si="51">BP88</f>
        <v>4.3999999999999997E-2</v>
      </c>
      <c r="BU88" s="4"/>
      <c r="BV88" s="9" t="s">
        <v>30</v>
      </c>
      <c r="BW88" s="9"/>
      <c r="BX88" s="10">
        <f>BY88*BY87+BZ88*BZ87+CA88*CA87+CB88*CB87+CC88*CC87+CD88*CD87+CE88*CE87+CF88*CF87</f>
        <v>0</v>
      </c>
      <c r="BY88" s="11">
        <f t="shared" ref="BY88:BZ93" si="52">BZ88-(BZ88*10%)</f>
        <v>6.0750000000000005E-2</v>
      </c>
      <c r="BZ88" s="11">
        <f t="shared" si="52"/>
        <v>6.7500000000000004E-2</v>
      </c>
      <c r="CA88" s="11">
        <v>7.4999999999999997E-2</v>
      </c>
      <c r="CB88" s="11">
        <f t="shared" ref="CB88:CB93" si="53">CA88+(CA88*20%)</f>
        <v>0.09</v>
      </c>
      <c r="CC88" s="11">
        <f>CB88+(CB88*10%)</f>
        <v>9.8999999999999991E-2</v>
      </c>
      <c r="CD88" s="11">
        <v>0.1</v>
      </c>
      <c r="CE88" s="11">
        <v>0.1</v>
      </c>
      <c r="CF88" s="11">
        <f>CB88</f>
        <v>0.09</v>
      </c>
      <c r="CG88" s="4"/>
    </row>
    <row r="89" spans="2:85" ht="18" customHeight="1" x14ac:dyDescent="0.25">
      <c r="B89" s="9" t="s">
        <v>52</v>
      </c>
      <c r="C89" s="9"/>
      <c r="D89" s="10">
        <f>E89*E87+F89*F87+G89*G87+H89*H87+I89*I87+J89*J87+K89*K87+L89*L87</f>
        <v>0.56000000000000005</v>
      </c>
      <c r="E89" s="11">
        <f t="shared" si="42"/>
        <v>1.2149999999999999E-2</v>
      </c>
      <c r="F89" s="11">
        <f t="shared" si="42"/>
        <v>1.35E-2</v>
      </c>
      <c r="G89" s="11">
        <v>1.4999999999999999E-2</v>
      </c>
      <c r="H89" s="11">
        <v>1.4999999999999999E-2</v>
      </c>
      <c r="I89" s="11">
        <v>1.4999999999999999E-2</v>
      </c>
      <c r="J89" s="11">
        <v>0.02</v>
      </c>
      <c r="K89" s="11">
        <v>1.4999999999999999E-2</v>
      </c>
      <c r="L89" s="11">
        <v>1.4999999999999999E-2</v>
      </c>
      <c r="M89" s="4"/>
      <c r="N89" s="9" t="s">
        <v>74</v>
      </c>
      <c r="O89" s="9"/>
      <c r="P89" s="10">
        <f>Q89*Q87+R89*R87+S89*S87+T89*T87+U89*U87+V89*V87+W89*W87+X89*X87</f>
        <v>0</v>
      </c>
      <c r="Q89" s="11">
        <f t="shared" si="43"/>
        <v>6.0749999999999997E-3</v>
      </c>
      <c r="R89" s="11">
        <f t="shared" si="43"/>
        <v>6.7499999999999999E-3</v>
      </c>
      <c r="S89" s="11">
        <v>7.4999999999999997E-3</v>
      </c>
      <c r="T89" s="11">
        <f t="shared" si="44"/>
        <v>8.2500000000000004E-3</v>
      </c>
      <c r="U89" s="11">
        <f t="shared" si="44"/>
        <v>9.0749999999999997E-3</v>
      </c>
      <c r="V89" s="11">
        <v>1.4999999999999999E-2</v>
      </c>
      <c r="W89" s="11">
        <f t="shared" si="45"/>
        <v>9.0749999999999997E-3</v>
      </c>
      <c r="X89" s="11">
        <f t="shared" si="46"/>
        <v>8.2500000000000004E-3</v>
      </c>
      <c r="Y89" s="4"/>
      <c r="Z89" s="9" t="s">
        <v>48</v>
      </c>
      <c r="AA89" s="9"/>
      <c r="AB89" s="10">
        <f>AC89*AC87+AD89*AD87+AE89*AE87+AF89*AF87+AG89*AG87+AH89*AH87+AI89*AI87+AJ89*AJ87</f>
        <v>0.42</v>
      </c>
      <c r="AC89" s="11">
        <f>AD89-(AD89*10%)</f>
        <v>6.0749999999999997E-3</v>
      </c>
      <c r="AD89" s="11">
        <f>AE89-(AE89*10%)</f>
        <v>6.7499999999999999E-3</v>
      </c>
      <c r="AE89" s="11">
        <v>7.4999999999999997E-3</v>
      </c>
      <c r="AF89" s="11">
        <f>AE89+(AE89*10%)</f>
        <v>8.2500000000000004E-3</v>
      </c>
      <c r="AG89" s="11">
        <f>AF89+(AF89*10%)</f>
        <v>9.0749999999999997E-3</v>
      </c>
      <c r="AH89" s="11">
        <v>1.4999999999999999E-2</v>
      </c>
      <c r="AI89" s="11">
        <f>AG89</f>
        <v>9.0749999999999997E-3</v>
      </c>
      <c r="AJ89" s="11">
        <f>AF89</f>
        <v>8.2500000000000004E-3</v>
      </c>
      <c r="AK89" s="4"/>
      <c r="AL89" s="9" t="s">
        <v>27</v>
      </c>
      <c r="AM89" s="9"/>
      <c r="AN89" s="10">
        <f>AO89*AO87+AP89*AP87+AQ89*AQ87+AR89*AR87+AS89*AS87+AT89*AT87+AU89*AU87+AV89*AV87</f>
        <v>0</v>
      </c>
      <c r="AO89" s="11">
        <f t="shared" si="47"/>
        <v>1.2149999999999999E-2</v>
      </c>
      <c r="AP89" s="11">
        <f t="shared" si="47"/>
        <v>1.35E-2</v>
      </c>
      <c r="AQ89" s="11">
        <v>1.4999999999999999E-2</v>
      </c>
      <c r="AR89" s="11">
        <f>AQ89+(AQ89*20%)</f>
        <v>1.7999999999999999E-2</v>
      </c>
      <c r="AS89" s="11">
        <f>AR89+(AR89*10%)</f>
        <v>1.9799999999999998E-2</v>
      </c>
      <c r="AT89" s="11">
        <v>0.03</v>
      </c>
      <c r="AU89" s="11">
        <f>AS89</f>
        <v>1.9799999999999998E-2</v>
      </c>
      <c r="AV89" s="11">
        <f>AR89</f>
        <v>1.7999999999999999E-2</v>
      </c>
      <c r="AW89" s="4"/>
      <c r="AX89" s="9" t="s">
        <v>33</v>
      </c>
      <c r="AY89" s="9"/>
      <c r="AZ89" s="10">
        <f>BA89*BA87+BB89*BB87+BC89*BC87+BD89*BD87+BE89*BE87+BF89*BF87+BG89*BG87+BH89*BH87</f>
        <v>0</v>
      </c>
      <c r="BA89" s="11">
        <v>5.0000000000000001E-3</v>
      </c>
      <c r="BB89" s="11">
        <v>5.0000000000000001E-3</v>
      </c>
      <c r="BC89" s="11">
        <v>5.0000000000000001E-3</v>
      </c>
      <c r="BD89" s="11">
        <v>5.0000000000000001E-3</v>
      </c>
      <c r="BE89" s="11">
        <v>5.0000000000000001E-3</v>
      </c>
      <c r="BF89" s="11">
        <v>5.0000000000000001E-3</v>
      </c>
      <c r="BG89" s="11">
        <f>BE89</f>
        <v>5.0000000000000001E-3</v>
      </c>
      <c r="BH89" s="11">
        <f>BD89</f>
        <v>5.0000000000000001E-3</v>
      </c>
      <c r="BI89" s="4"/>
      <c r="BJ89" s="9" t="s">
        <v>74</v>
      </c>
      <c r="BK89" s="9"/>
      <c r="BL89" s="10">
        <f>BM89*BM87+BN89*BN87+BO89*BO87+BP89*BP87+BQ89*BQ87+BR89*BR87+BS89*BS87+BT89*BT87</f>
        <v>0.42</v>
      </c>
      <c r="BM89" s="11">
        <f t="shared" si="48"/>
        <v>6.0749999999999997E-3</v>
      </c>
      <c r="BN89" s="11">
        <f t="shared" si="48"/>
        <v>6.7499999999999999E-3</v>
      </c>
      <c r="BO89" s="11">
        <v>7.4999999999999997E-3</v>
      </c>
      <c r="BP89" s="11">
        <f t="shared" si="49"/>
        <v>8.2500000000000004E-3</v>
      </c>
      <c r="BQ89" s="11">
        <f t="shared" si="49"/>
        <v>9.0749999999999997E-3</v>
      </c>
      <c r="BR89" s="11">
        <v>1.4999999999999999E-2</v>
      </c>
      <c r="BS89" s="11">
        <f t="shared" si="50"/>
        <v>9.0749999999999997E-3</v>
      </c>
      <c r="BT89" s="11">
        <f t="shared" si="51"/>
        <v>8.2500000000000004E-3</v>
      </c>
      <c r="BU89" s="4"/>
      <c r="BV89" s="9" t="s">
        <v>32</v>
      </c>
      <c r="BW89" s="9"/>
      <c r="BX89" s="10">
        <f>BY89*BY87+BZ89*BZ87+CA89*CA87+CB89*CB87+CC89*CC87+CD89*CD87+CE89*CE87+CF89*CF87</f>
        <v>0</v>
      </c>
      <c r="BY89" s="11">
        <f t="shared" si="52"/>
        <v>2.0250000000000001E-2</v>
      </c>
      <c r="BZ89" s="11">
        <f t="shared" si="52"/>
        <v>2.2499999999999999E-2</v>
      </c>
      <c r="CA89" s="11">
        <v>2.5000000000000001E-2</v>
      </c>
      <c r="CB89" s="11">
        <f t="shared" si="53"/>
        <v>3.0000000000000002E-2</v>
      </c>
      <c r="CC89" s="11">
        <f>CB89+(CB89*10%)</f>
        <v>3.3000000000000002E-2</v>
      </c>
      <c r="CD89" s="11">
        <v>7.4999999999999997E-2</v>
      </c>
      <c r="CE89" s="11">
        <f>CC89</f>
        <v>3.3000000000000002E-2</v>
      </c>
      <c r="CF89" s="11">
        <f>CB89</f>
        <v>3.0000000000000002E-2</v>
      </c>
      <c r="CG89" s="4"/>
    </row>
    <row r="90" spans="2:85" ht="18" customHeight="1" x14ac:dyDescent="0.25">
      <c r="B90" s="9" t="s">
        <v>33</v>
      </c>
      <c r="C90" s="9"/>
      <c r="D90" s="10">
        <f>E90*E87+F90*F87+G90*G87+H90*H87+I90*I87+J90*J87+K90*K87+L90*L87</f>
        <v>0.56000000000000005</v>
      </c>
      <c r="E90" s="11">
        <f t="shared" si="42"/>
        <v>8.1000000000000013E-3</v>
      </c>
      <c r="F90" s="11">
        <f t="shared" si="42"/>
        <v>9.0000000000000011E-3</v>
      </c>
      <c r="G90" s="11">
        <v>0.01</v>
      </c>
      <c r="H90" s="11">
        <f>G90+(G90*20%)</f>
        <v>1.2E-2</v>
      </c>
      <c r="I90" s="11">
        <f>H90+(H90*10%)</f>
        <v>1.32E-2</v>
      </c>
      <c r="J90" s="11">
        <v>0.02</v>
      </c>
      <c r="K90" s="11">
        <f>I90</f>
        <v>1.32E-2</v>
      </c>
      <c r="L90" s="11">
        <f>H90</f>
        <v>1.2E-2</v>
      </c>
      <c r="M90" s="4"/>
      <c r="N90" s="9" t="s">
        <v>75</v>
      </c>
      <c r="O90" s="9"/>
      <c r="P90" s="10">
        <f>Q90*Q87+R90*R87+S90*S87+T90*T87+U90*U87+V90*V87+W90*W87+X90*X87</f>
        <v>0</v>
      </c>
      <c r="Q90" s="11">
        <f t="shared" si="43"/>
        <v>6.0749999999999997E-3</v>
      </c>
      <c r="R90" s="11">
        <f t="shared" si="43"/>
        <v>6.7499999999999999E-3</v>
      </c>
      <c r="S90" s="11">
        <v>7.4999999999999997E-3</v>
      </c>
      <c r="T90" s="11">
        <f t="shared" si="44"/>
        <v>8.2500000000000004E-3</v>
      </c>
      <c r="U90" s="11">
        <f t="shared" si="44"/>
        <v>9.0749999999999997E-3</v>
      </c>
      <c r="V90" s="11">
        <v>1.4999999999999999E-2</v>
      </c>
      <c r="W90" s="11">
        <f t="shared" si="45"/>
        <v>9.0749999999999997E-3</v>
      </c>
      <c r="X90" s="11">
        <f t="shared" si="46"/>
        <v>8.2500000000000004E-3</v>
      </c>
      <c r="Y90" s="4"/>
      <c r="Z90" s="9" t="s">
        <v>33</v>
      </c>
      <c r="AA90" s="9"/>
      <c r="AB90" s="10">
        <f>AC90*AC87+AD90*AD87+AE90*AE87+AF90*AF87+AG90*AG87+AH90*AH87+AI90*AI87+AJ90*AJ87</f>
        <v>0.14000000000000001</v>
      </c>
      <c r="AC90" s="11">
        <v>5.0000000000000001E-3</v>
      </c>
      <c r="AD90" s="11">
        <v>5.0000000000000001E-3</v>
      </c>
      <c r="AE90" s="11">
        <v>5.0000000000000001E-3</v>
      </c>
      <c r="AF90" s="11">
        <v>5.0000000000000001E-3</v>
      </c>
      <c r="AG90" s="11">
        <v>5.0000000000000001E-3</v>
      </c>
      <c r="AH90" s="11">
        <v>5.0000000000000001E-3</v>
      </c>
      <c r="AI90" s="11">
        <f>AG90</f>
        <v>5.0000000000000001E-3</v>
      </c>
      <c r="AJ90" s="11">
        <f>AF90</f>
        <v>5.0000000000000001E-3</v>
      </c>
      <c r="AK90" s="4"/>
      <c r="AL90" s="9" t="s">
        <v>92</v>
      </c>
      <c r="AM90" s="9"/>
      <c r="AN90" s="10">
        <f>AO90*AO87+AP90*AP87+AQ90*AQ87+AR90*AR87+AS90*AS87+AT90*AT87+AU90*AU87+AV90*AV87</f>
        <v>0</v>
      </c>
      <c r="AO90" s="11">
        <f t="shared" si="47"/>
        <v>8.1000000000000013E-3</v>
      </c>
      <c r="AP90" s="11">
        <f t="shared" si="47"/>
        <v>9.0000000000000011E-3</v>
      </c>
      <c r="AQ90" s="11">
        <v>0.01</v>
      </c>
      <c r="AR90" s="11">
        <f>AQ90+(AQ90*20%)</f>
        <v>1.2E-2</v>
      </c>
      <c r="AS90" s="11">
        <f>AR90+(AR90*10%)</f>
        <v>1.32E-2</v>
      </c>
      <c r="AT90" s="11">
        <v>0.02</v>
      </c>
      <c r="AU90" s="11">
        <f>AS90</f>
        <v>1.32E-2</v>
      </c>
      <c r="AV90" s="11">
        <f>AR90</f>
        <v>1.2E-2</v>
      </c>
      <c r="AW90" s="4"/>
      <c r="AX90" s="9" t="s">
        <v>35</v>
      </c>
      <c r="AY90" s="9"/>
      <c r="AZ90" s="15"/>
      <c r="BA90" s="11" t="s">
        <v>36</v>
      </c>
      <c r="BB90" s="11" t="s">
        <v>36</v>
      </c>
      <c r="BC90" s="11" t="s">
        <v>36</v>
      </c>
      <c r="BD90" s="11" t="s">
        <v>36</v>
      </c>
      <c r="BE90" s="11" t="s">
        <v>36</v>
      </c>
      <c r="BF90" s="11" t="s">
        <v>36</v>
      </c>
      <c r="BG90" s="11" t="s">
        <v>36</v>
      </c>
      <c r="BH90" s="11" t="s">
        <v>36</v>
      </c>
      <c r="BI90" s="4"/>
      <c r="BJ90" s="9" t="s">
        <v>75</v>
      </c>
      <c r="BK90" s="9"/>
      <c r="BL90" s="10">
        <f>BM90*BM87+BN90*BN87+BO90*BO87+BP90*BP87+BQ90*BQ87+BR90*BR87+BS90*BS87+BT90*BT87</f>
        <v>0.42</v>
      </c>
      <c r="BM90" s="11">
        <f t="shared" si="48"/>
        <v>6.0749999999999997E-3</v>
      </c>
      <c r="BN90" s="11">
        <f t="shared" si="48"/>
        <v>6.7499999999999999E-3</v>
      </c>
      <c r="BO90" s="11">
        <v>7.4999999999999997E-3</v>
      </c>
      <c r="BP90" s="11">
        <f t="shared" si="49"/>
        <v>8.2500000000000004E-3</v>
      </c>
      <c r="BQ90" s="11">
        <f t="shared" si="49"/>
        <v>9.0749999999999997E-3</v>
      </c>
      <c r="BR90" s="11">
        <v>1.4999999999999999E-2</v>
      </c>
      <c r="BS90" s="11">
        <f t="shared" si="50"/>
        <v>9.0749999999999997E-3</v>
      </c>
      <c r="BT90" s="11">
        <f t="shared" si="51"/>
        <v>8.2500000000000004E-3</v>
      </c>
      <c r="BU90" s="4"/>
      <c r="BV90" s="9" t="s">
        <v>31</v>
      </c>
      <c r="BW90" s="9"/>
      <c r="BX90" s="10">
        <f>BY90*BY87+BZ90*BZ87+CA90*CA87+CB90*CB87+CC90*CC87+CD90*CD87+CE90*CE87+CF90*CF87</f>
        <v>0</v>
      </c>
      <c r="BY90" s="11">
        <f t="shared" si="52"/>
        <v>2.0250000000000001E-2</v>
      </c>
      <c r="BZ90" s="11">
        <f t="shared" si="52"/>
        <v>2.2499999999999999E-2</v>
      </c>
      <c r="CA90" s="11">
        <v>2.5000000000000001E-2</v>
      </c>
      <c r="CB90" s="11">
        <f t="shared" si="53"/>
        <v>3.0000000000000002E-2</v>
      </c>
      <c r="CC90" s="11">
        <f>CB90+(CB90*10%)</f>
        <v>3.3000000000000002E-2</v>
      </c>
      <c r="CD90" s="11">
        <v>7.4999999999999997E-2</v>
      </c>
      <c r="CE90" s="11">
        <f>CC90</f>
        <v>3.3000000000000002E-2</v>
      </c>
      <c r="CF90" s="11">
        <f>CB90</f>
        <v>3.0000000000000002E-2</v>
      </c>
      <c r="CG90" s="4"/>
    </row>
    <row r="91" spans="2:85" ht="18" customHeight="1" x14ac:dyDescent="0.25">
      <c r="B91" s="9" t="s">
        <v>35</v>
      </c>
      <c r="C91" s="9"/>
      <c r="D91" s="15"/>
      <c r="E91" s="4" t="s">
        <v>36</v>
      </c>
      <c r="F91" s="4" t="s">
        <v>36</v>
      </c>
      <c r="G91" s="4" t="s">
        <v>36</v>
      </c>
      <c r="H91" s="4" t="s">
        <v>36</v>
      </c>
      <c r="I91" s="4" t="s">
        <v>36</v>
      </c>
      <c r="J91" s="4" t="s">
        <v>36</v>
      </c>
      <c r="K91" s="4" t="s">
        <v>36</v>
      </c>
      <c r="L91" s="4" t="s">
        <v>36</v>
      </c>
      <c r="M91" s="4"/>
      <c r="N91" s="9" t="s">
        <v>76</v>
      </c>
      <c r="O91" s="9"/>
      <c r="P91" s="10">
        <f>Q91*Q87+R91*R87+S91*S87+T91*T87+U91*U87+V91*V87+W91*W87+X91*X87</f>
        <v>0</v>
      </c>
      <c r="Q91" s="11">
        <f t="shared" si="43"/>
        <v>4.0500000000000006E-3</v>
      </c>
      <c r="R91" s="11">
        <f t="shared" si="43"/>
        <v>4.5000000000000005E-3</v>
      </c>
      <c r="S91" s="11">
        <v>5.0000000000000001E-3</v>
      </c>
      <c r="T91" s="11">
        <f>S91+(S91*20%)</f>
        <v>6.0000000000000001E-3</v>
      </c>
      <c r="U91" s="11">
        <f>T91+(T91*10%)</f>
        <v>6.6E-3</v>
      </c>
      <c r="V91" s="11">
        <v>0.01</v>
      </c>
      <c r="W91" s="11">
        <f t="shared" si="45"/>
        <v>6.6E-3</v>
      </c>
      <c r="X91" s="11">
        <f t="shared" si="46"/>
        <v>6.0000000000000001E-3</v>
      </c>
      <c r="Y91" s="4"/>
      <c r="Z91" s="9" t="s">
        <v>35</v>
      </c>
      <c r="AA91" s="9"/>
      <c r="AB91" s="15"/>
      <c r="AC91" s="11" t="s">
        <v>36</v>
      </c>
      <c r="AD91" s="11" t="s">
        <v>36</v>
      </c>
      <c r="AE91" s="11" t="s">
        <v>36</v>
      </c>
      <c r="AF91" s="11" t="s">
        <v>36</v>
      </c>
      <c r="AG91" s="11" t="s">
        <v>36</v>
      </c>
      <c r="AH91" s="11" t="s">
        <v>36</v>
      </c>
      <c r="AI91" s="11" t="s">
        <v>36</v>
      </c>
      <c r="AJ91" s="11" t="s">
        <v>36</v>
      </c>
      <c r="AK91" s="4"/>
      <c r="AL91" s="9" t="s">
        <v>48</v>
      </c>
      <c r="AM91" s="9"/>
      <c r="AN91" s="10">
        <f>AO91*AO87+AP91*AP87+AQ91*AQ87+AR91*AR87+AS91*AS87+AT91*AT87+AU91*AU87+AV91*AV87</f>
        <v>0</v>
      </c>
      <c r="AO91" s="11">
        <f t="shared" si="47"/>
        <v>3.2400000000000005E-2</v>
      </c>
      <c r="AP91" s="11">
        <f t="shared" si="47"/>
        <v>3.6000000000000004E-2</v>
      </c>
      <c r="AQ91" s="11">
        <v>0.04</v>
      </c>
      <c r="AR91" s="11">
        <f>AQ91+(AQ91*20%)</f>
        <v>4.8000000000000001E-2</v>
      </c>
      <c r="AS91" s="11">
        <f>AR91+(AR91*10%)</f>
        <v>5.28E-2</v>
      </c>
      <c r="AT91" s="11">
        <v>0.8</v>
      </c>
      <c r="AU91" s="11">
        <f>AS91</f>
        <v>5.28E-2</v>
      </c>
      <c r="AV91" s="11">
        <f>AR91</f>
        <v>4.8000000000000001E-2</v>
      </c>
      <c r="AW91" s="4"/>
      <c r="AX91" s="191" t="s">
        <v>123</v>
      </c>
      <c r="AY91" s="192"/>
      <c r="AZ91" s="192"/>
      <c r="BA91" s="192"/>
      <c r="BB91" s="192"/>
      <c r="BC91" s="192"/>
      <c r="BD91" s="192"/>
      <c r="BE91" s="192"/>
      <c r="BF91" s="192"/>
      <c r="BG91" s="192"/>
      <c r="BH91" s="192"/>
      <c r="BI91" s="193"/>
      <c r="BJ91" s="9" t="s">
        <v>76</v>
      </c>
      <c r="BK91" s="9"/>
      <c r="BL91" s="10">
        <f>BM91*BM87+BN91*BN87+BO91*BO87+BP91*BP87+BQ91*BQ87+BR91*BR87+BS91*BS87+BT91*BT87</f>
        <v>0.28000000000000003</v>
      </c>
      <c r="BM91" s="11">
        <f t="shared" si="48"/>
        <v>4.0500000000000006E-3</v>
      </c>
      <c r="BN91" s="11">
        <f t="shared" si="48"/>
        <v>4.5000000000000005E-3</v>
      </c>
      <c r="BO91" s="11">
        <v>5.0000000000000001E-3</v>
      </c>
      <c r="BP91" s="11">
        <f t="shared" si="49"/>
        <v>5.4999999999999997E-3</v>
      </c>
      <c r="BQ91" s="11">
        <f t="shared" si="49"/>
        <v>6.0499999999999998E-3</v>
      </c>
      <c r="BR91" s="11">
        <v>0.01</v>
      </c>
      <c r="BS91" s="11">
        <f t="shared" si="50"/>
        <v>6.0499999999999998E-3</v>
      </c>
      <c r="BT91" s="11">
        <f t="shared" si="51"/>
        <v>5.4999999999999997E-3</v>
      </c>
      <c r="BU91" s="4"/>
      <c r="BV91" s="9" t="s">
        <v>56</v>
      </c>
      <c r="BW91" s="9"/>
      <c r="BX91" s="10">
        <f>BY91*BY87+BZ91*BZ87+CA91*CA87+CB91*CB87+CC91*CC87+CD91*CD87+CE91*CE87+CF91*CF87</f>
        <v>0</v>
      </c>
      <c r="BY91" s="11">
        <f t="shared" si="52"/>
        <v>2.4299999999999999E-2</v>
      </c>
      <c r="BZ91" s="11">
        <f t="shared" si="52"/>
        <v>2.7E-2</v>
      </c>
      <c r="CA91" s="11">
        <v>0.03</v>
      </c>
      <c r="CB91" s="11">
        <f t="shared" si="53"/>
        <v>3.5999999999999997E-2</v>
      </c>
      <c r="CC91" s="11">
        <f>CB91</f>
        <v>3.5999999999999997E-2</v>
      </c>
      <c r="CD91" s="11">
        <v>0.05</v>
      </c>
      <c r="CE91" s="11">
        <f>CC91</f>
        <v>3.5999999999999997E-2</v>
      </c>
      <c r="CF91" s="11">
        <f>CA91</f>
        <v>0.03</v>
      </c>
      <c r="CG91" s="4"/>
    </row>
    <row r="92" spans="2:85" ht="18" customHeight="1" x14ac:dyDescent="0.25">
      <c r="B92" s="191" t="s">
        <v>124</v>
      </c>
      <c r="C92" s="192"/>
      <c r="D92" s="192"/>
      <c r="E92" s="192"/>
      <c r="F92" s="192"/>
      <c r="G92" s="192"/>
      <c r="H92" s="192"/>
      <c r="I92" s="192"/>
      <c r="J92" s="192"/>
      <c r="K92" s="192"/>
      <c r="L92" s="192"/>
      <c r="M92" s="193"/>
      <c r="N92" s="9" t="s">
        <v>79</v>
      </c>
      <c r="O92" s="9"/>
      <c r="P92" s="10">
        <f>Q92*Q87+R92*R87+S92*S87+T92*T87+U92*U87+V92*V87+W92*W87+X92*X87</f>
        <v>0</v>
      </c>
      <c r="Q92" s="11">
        <f t="shared" si="43"/>
        <v>4.0500000000000006E-3</v>
      </c>
      <c r="R92" s="11">
        <f t="shared" si="43"/>
        <v>4.5000000000000005E-3</v>
      </c>
      <c r="S92" s="11">
        <v>5.0000000000000001E-3</v>
      </c>
      <c r="T92" s="11">
        <f>S92+(S92*20%)</f>
        <v>6.0000000000000001E-3</v>
      </c>
      <c r="U92" s="11">
        <f>T92+(T92*10%)</f>
        <v>6.6E-3</v>
      </c>
      <c r="V92" s="11">
        <v>0.01</v>
      </c>
      <c r="W92" s="11">
        <f t="shared" si="45"/>
        <v>6.6E-3</v>
      </c>
      <c r="X92" s="11">
        <f t="shared" si="46"/>
        <v>6.0000000000000001E-3</v>
      </c>
      <c r="Y92" s="4"/>
      <c r="Z92" s="191" t="s">
        <v>127</v>
      </c>
      <c r="AA92" s="192"/>
      <c r="AB92" s="192"/>
      <c r="AC92" s="192"/>
      <c r="AD92" s="192"/>
      <c r="AE92" s="192"/>
      <c r="AF92" s="192"/>
      <c r="AG92" s="192"/>
      <c r="AH92" s="192"/>
      <c r="AI92" s="192"/>
      <c r="AJ92" s="192"/>
      <c r="AK92" s="193"/>
      <c r="AL92" s="9" t="s">
        <v>33</v>
      </c>
      <c r="AM92" s="9"/>
      <c r="AN92" s="10">
        <f>AO92*AO87+AP92*AP87+AQ92*AQ87+AR92*AR87+AS92*AS87+AT92*AT87+AU92*AU87+AV92*AV87</f>
        <v>0</v>
      </c>
      <c r="AO92" s="11">
        <v>5.0000000000000001E-3</v>
      </c>
      <c r="AP92" s="11">
        <v>5.0000000000000001E-3</v>
      </c>
      <c r="AQ92" s="11">
        <v>5.0000000000000001E-3</v>
      </c>
      <c r="AR92" s="11">
        <v>5.0000000000000001E-3</v>
      </c>
      <c r="AS92" s="11">
        <v>5.0000000000000001E-3</v>
      </c>
      <c r="AT92" s="11">
        <v>5.0000000000000001E-3</v>
      </c>
      <c r="AU92" s="11">
        <v>5.0000000000000001E-3</v>
      </c>
      <c r="AV92" s="11">
        <v>5.0000000000000001E-3</v>
      </c>
      <c r="AW92" s="4"/>
      <c r="AX92" s="4"/>
      <c r="AY92" s="4"/>
      <c r="AZ92" s="5" t="s">
        <v>15</v>
      </c>
      <c r="BA92" s="5" t="s">
        <v>16</v>
      </c>
      <c r="BB92" s="5" t="s">
        <v>17</v>
      </c>
      <c r="BC92" s="5" t="s">
        <v>18</v>
      </c>
      <c r="BD92" s="5" t="s">
        <v>19</v>
      </c>
      <c r="BE92" s="5" t="s">
        <v>20</v>
      </c>
      <c r="BF92" s="5" t="s">
        <v>21</v>
      </c>
      <c r="BG92" s="5" t="s">
        <v>22</v>
      </c>
      <c r="BH92" s="5" t="s">
        <v>23</v>
      </c>
      <c r="BI92" s="5"/>
      <c r="BJ92" s="9" t="s">
        <v>48</v>
      </c>
      <c r="BK92" s="9"/>
      <c r="BL92" s="10">
        <f>BM92*BM87+BN92*BN87+BO92*BO87+BP92*BP87+BQ92*BQ87+BR92*BR87+BS92*BS87+BT92*BT87</f>
        <v>3.36</v>
      </c>
      <c r="BM92" s="11">
        <f t="shared" si="48"/>
        <v>7.2900000000000006E-2</v>
      </c>
      <c r="BN92" s="11">
        <f t="shared" si="48"/>
        <v>8.1000000000000003E-2</v>
      </c>
      <c r="BO92" s="11">
        <v>0.09</v>
      </c>
      <c r="BP92" s="11">
        <f t="shared" si="49"/>
        <v>9.8999999999999991E-2</v>
      </c>
      <c r="BQ92" s="11">
        <f t="shared" si="49"/>
        <v>0.1089</v>
      </c>
      <c r="BR92" s="11">
        <v>0.12</v>
      </c>
      <c r="BS92" s="11">
        <f t="shared" si="50"/>
        <v>0.1089</v>
      </c>
      <c r="BT92" s="11">
        <f t="shared" si="51"/>
        <v>9.8999999999999991E-2</v>
      </c>
      <c r="BU92" s="4"/>
      <c r="BV92" s="9" t="s">
        <v>43</v>
      </c>
      <c r="BW92" s="9"/>
      <c r="BX92" s="10">
        <f>BY92*BY87+BZ92*BZ87+CA92*CA87+CB92*CB87+CC92*CC87+CD92*CD87+CE92*CE87+CF92*CF87</f>
        <v>0</v>
      </c>
      <c r="BY92" s="11">
        <f t="shared" si="52"/>
        <v>2.0250000000000001E-2</v>
      </c>
      <c r="BZ92" s="11">
        <f t="shared" si="52"/>
        <v>2.2499999999999999E-2</v>
      </c>
      <c r="CA92" s="11">
        <v>2.5000000000000001E-2</v>
      </c>
      <c r="CB92" s="11">
        <f t="shared" si="53"/>
        <v>3.0000000000000002E-2</v>
      </c>
      <c r="CC92" s="11">
        <f>CB92</f>
        <v>3.0000000000000002E-2</v>
      </c>
      <c r="CD92" s="11">
        <v>0.05</v>
      </c>
      <c r="CE92" s="11">
        <f>CC92</f>
        <v>3.0000000000000002E-2</v>
      </c>
      <c r="CF92" s="11">
        <f>CA92</f>
        <v>2.5000000000000001E-2</v>
      </c>
      <c r="CG92" s="4"/>
    </row>
    <row r="93" spans="2:85" ht="18" customHeight="1" x14ac:dyDescent="0.25">
      <c r="B93" s="4"/>
      <c r="C93" s="4"/>
      <c r="D93" s="5" t="s">
        <v>15</v>
      </c>
      <c r="E93" s="5" t="s">
        <v>16</v>
      </c>
      <c r="F93" s="5" t="s">
        <v>17</v>
      </c>
      <c r="G93" s="5" t="s">
        <v>18</v>
      </c>
      <c r="H93" s="5" t="s">
        <v>19</v>
      </c>
      <c r="I93" s="5" t="s">
        <v>20</v>
      </c>
      <c r="J93" s="5" t="s">
        <v>21</v>
      </c>
      <c r="K93" s="5" t="s">
        <v>22</v>
      </c>
      <c r="L93" s="5" t="s">
        <v>23</v>
      </c>
      <c r="M93" s="5"/>
      <c r="N93" s="9" t="s">
        <v>33</v>
      </c>
      <c r="O93" s="4"/>
      <c r="P93" s="10">
        <f>Q93*Q87+R93*R87+S93*S87+T93*T87+U93*U87+V93*V87+W93*W87+X93*X87</f>
        <v>0</v>
      </c>
      <c r="Q93" s="11">
        <v>5.0000000000000001E-3</v>
      </c>
      <c r="R93" s="11">
        <v>5.0000000000000001E-3</v>
      </c>
      <c r="S93" s="11">
        <v>5.0000000000000001E-3</v>
      </c>
      <c r="T93" s="11">
        <v>5.0000000000000001E-3</v>
      </c>
      <c r="U93" s="11">
        <v>5.0000000000000001E-3</v>
      </c>
      <c r="V93" s="11">
        <v>5.0000000000000001E-3</v>
      </c>
      <c r="W93" s="11">
        <f t="shared" si="45"/>
        <v>5.0000000000000001E-3</v>
      </c>
      <c r="X93" s="11">
        <f t="shared" si="46"/>
        <v>5.0000000000000001E-3</v>
      </c>
      <c r="Y93" s="4"/>
      <c r="Z93" s="4"/>
      <c r="AA93" s="4"/>
      <c r="AB93" s="5" t="s">
        <v>15</v>
      </c>
      <c r="AC93" s="5" t="s">
        <v>16</v>
      </c>
      <c r="AD93" s="5" t="s">
        <v>17</v>
      </c>
      <c r="AE93" s="5" t="s">
        <v>18</v>
      </c>
      <c r="AF93" s="5" t="s">
        <v>19</v>
      </c>
      <c r="AG93" s="5" t="s">
        <v>20</v>
      </c>
      <c r="AH93" s="5" t="s">
        <v>21</v>
      </c>
      <c r="AI93" s="5" t="s">
        <v>22</v>
      </c>
      <c r="AJ93" s="5" t="s">
        <v>23</v>
      </c>
      <c r="AK93" s="5"/>
      <c r="AL93" s="9" t="s">
        <v>35</v>
      </c>
      <c r="AM93" s="9"/>
      <c r="AN93" s="12"/>
      <c r="AO93" s="11" t="s">
        <v>36</v>
      </c>
      <c r="AP93" s="11" t="s">
        <v>36</v>
      </c>
      <c r="AQ93" s="11" t="s">
        <v>36</v>
      </c>
      <c r="AR93" s="11" t="s">
        <v>36</v>
      </c>
      <c r="AS93" s="11" t="s">
        <v>36</v>
      </c>
      <c r="AT93" s="11" t="s">
        <v>36</v>
      </c>
      <c r="AU93" s="11" t="s">
        <v>36</v>
      </c>
      <c r="AV93" s="11" t="s">
        <v>36</v>
      </c>
      <c r="AW93" s="4"/>
      <c r="AX93" s="6" t="s">
        <v>24</v>
      </c>
      <c r="AY93" s="6"/>
      <c r="AZ93" s="7">
        <f>SUM(BA93:BI93)</f>
        <v>0</v>
      </c>
      <c r="BA93" s="7"/>
      <c r="BB93" s="7"/>
      <c r="BC93" s="7"/>
      <c r="BD93" s="7"/>
      <c r="BE93" s="7"/>
      <c r="BF93" s="7"/>
      <c r="BG93" s="7"/>
      <c r="BH93" s="7"/>
      <c r="BI93" s="4"/>
      <c r="BJ93" s="9" t="s">
        <v>126</v>
      </c>
      <c r="BK93" s="9"/>
      <c r="BL93" s="10">
        <f>BM93*BM87+BN93*BN87+BO93*BO87+BP93*BP87+BQ93*BQ87+BR93*BR87+BS93*BS87+BT93*BT87</f>
        <v>0.56000000000000005</v>
      </c>
      <c r="BM93" s="11">
        <f t="shared" si="48"/>
        <v>8.1000000000000013E-3</v>
      </c>
      <c r="BN93" s="11">
        <f t="shared" si="48"/>
        <v>9.0000000000000011E-3</v>
      </c>
      <c r="BO93" s="11">
        <v>0.01</v>
      </c>
      <c r="BP93" s="11">
        <f t="shared" si="49"/>
        <v>1.0999999999999999E-2</v>
      </c>
      <c r="BQ93" s="11">
        <f t="shared" si="49"/>
        <v>1.21E-2</v>
      </c>
      <c r="BR93" s="11">
        <v>0.02</v>
      </c>
      <c r="BS93" s="11">
        <f t="shared" si="50"/>
        <v>1.21E-2</v>
      </c>
      <c r="BT93" s="11">
        <f t="shared" si="51"/>
        <v>1.0999999999999999E-2</v>
      </c>
      <c r="BU93" s="4"/>
      <c r="BV93" s="9" t="s">
        <v>45</v>
      </c>
      <c r="BW93" s="9"/>
      <c r="BX93" s="10">
        <f>BY93*BY87+BZ93*BZ87+CA93*CA87+CB93*CB87+CC93*CC87+CD93*CD87+CE93*CE87+CF93*CF87</f>
        <v>0</v>
      </c>
      <c r="BY93" s="11">
        <f t="shared" si="52"/>
        <v>8.1000000000000013E-3</v>
      </c>
      <c r="BZ93" s="11">
        <f t="shared" si="52"/>
        <v>9.0000000000000011E-3</v>
      </c>
      <c r="CA93" s="11">
        <v>0.01</v>
      </c>
      <c r="CB93" s="11">
        <f t="shared" si="53"/>
        <v>1.2E-2</v>
      </c>
      <c r="CC93" s="11">
        <f>CB93</f>
        <v>1.2E-2</v>
      </c>
      <c r="CD93" s="11">
        <f>CA93*2</f>
        <v>0.02</v>
      </c>
      <c r="CE93" s="11">
        <f>CC93</f>
        <v>1.2E-2</v>
      </c>
      <c r="CF93" s="11">
        <f>CA93</f>
        <v>0.01</v>
      </c>
      <c r="CG93" s="4"/>
    </row>
    <row r="94" spans="2:85" ht="18" customHeight="1" x14ac:dyDescent="0.25">
      <c r="B94" s="6" t="s">
        <v>24</v>
      </c>
      <c r="C94" s="6"/>
      <c r="D94" s="7">
        <f>SUM(E94:M94)</f>
        <v>0</v>
      </c>
      <c r="E94" s="7"/>
      <c r="F94" s="7"/>
      <c r="G94" s="7"/>
      <c r="H94" s="7"/>
      <c r="I94" s="7"/>
      <c r="J94" s="7"/>
      <c r="K94" s="7"/>
      <c r="L94" s="7"/>
      <c r="M94" s="8"/>
      <c r="N94" s="9" t="s">
        <v>35</v>
      </c>
      <c r="O94" s="6"/>
      <c r="P94" s="15"/>
      <c r="Q94" s="11" t="s">
        <v>36</v>
      </c>
      <c r="R94" s="11" t="s">
        <v>36</v>
      </c>
      <c r="S94" s="11" t="s">
        <v>36</v>
      </c>
      <c r="T94" s="11" t="s">
        <v>36</v>
      </c>
      <c r="U94" s="11" t="s">
        <v>36</v>
      </c>
      <c r="V94" s="11" t="s">
        <v>36</v>
      </c>
      <c r="W94" s="11" t="s">
        <v>36</v>
      </c>
      <c r="X94" s="11" t="s">
        <v>36</v>
      </c>
      <c r="Y94" s="4"/>
      <c r="Z94" s="6" t="s">
        <v>24</v>
      </c>
      <c r="AA94" s="6"/>
      <c r="AB94" s="7">
        <f>SUM(AC94:AK94)</f>
        <v>28</v>
      </c>
      <c r="AC94" s="7"/>
      <c r="AD94" s="7"/>
      <c r="AE94" s="7"/>
      <c r="AF94" s="7"/>
      <c r="AG94" s="7"/>
      <c r="AH94" s="7">
        <v>28</v>
      </c>
      <c r="AI94" s="7"/>
      <c r="AJ94" s="7"/>
      <c r="AK94" s="4"/>
      <c r="AL94" s="9"/>
      <c r="AM94" s="9"/>
      <c r="AN94" s="15"/>
      <c r="AO94" s="4"/>
      <c r="AP94" s="4"/>
      <c r="AQ94" s="4"/>
      <c r="AR94" s="4"/>
      <c r="AS94" s="4"/>
      <c r="AT94" s="4"/>
      <c r="AU94" s="4"/>
      <c r="AV94" s="4"/>
      <c r="AW94" s="4"/>
      <c r="AX94" s="9" t="s">
        <v>30</v>
      </c>
      <c r="AY94" s="9"/>
      <c r="AZ94" s="10">
        <f>BA94*BA93+BB94*BB93+BC94*BC93+BD94*BD93+BE94*BE93+BF94*BF93+BG94*BG93+BH94*BH93</f>
        <v>0</v>
      </c>
      <c r="BA94" s="11">
        <f t="shared" ref="BA94:BB97" si="54">BB94-(BB94*10%)</f>
        <v>0.12150000000000001</v>
      </c>
      <c r="BB94" s="11">
        <f t="shared" si="54"/>
        <v>0.13500000000000001</v>
      </c>
      <c r="BC94" s="11">
        <v>0.15</v>
      </c>
      <c r="BD94" s="11">
        <f t="shared" ref="BD94:BE97" si="55">BC94+(BC94*10%)</f>
        <v>0.16499999999999998</v>
      </c>
      <c r="BE94" s="11">
        <f t="shared" si="55"/>
        <v>0.18149999999999997</v>
      </c>
      <c r="BF94" s="11">
        <v>0.3</v>
      </c>
      <c r="BG94" s="11">
        <f>BE94</f>
        <v>0.18149999999999997</v>
      </c>
      <c r="BH94" s="11">
        <f>BD94</f>
        <v>0.16499999999999998</v>
      </c>
      <c r="BI94" s="4"/>
      <c r="BJ94" s="9" t="s">
        <v>33</v>
      </c>
      <c r="BK94" s="9"/>
      <c r="BL94" s="10">
        <f>BM94*BM87+BN94*BN87+BO94*BO87+BP94*BP87+BQ94*BQ87+BR94*BR87+BS94*BS87+BT94*BT87</f>
        <v>0.14000000000000001</v>
      </c>
      <c r="BM94" s="11">
        <v>5.0000000000000001E-3</v>
      </c>
      <c r="BN94" s="11">
        <v>5.0000000000000001E-3</v>
      </c>
      <c r="BO94" s="11">
        <v>5.0000000000000001E-3</v>
      </c>
      <c r="BP94" s="11">
        <v>5.0000000000000001E-3</v>
      </c>
      <c r="BQ94" s="11">
        <v>5.0000000000000001E-3</v>
      </c>
      <c r="BR94" s="11">
        <v>5.0000000000000001E-3</v>
      </c>
      <c r="BS94" s="11">
        <f t="shared" si="50"/>
        <v>5.0000000000000001E-3</v>
      </c>
      <c r="BT94" s="11">
        <f t="shared" si="51"/>
        <v>5.0000000000000001E-3</v>
      </c>
      <c r="BU94" s="4"/>
      <c r="BV94" s="9" t="s">
        <v>33</v>
      </c>
      <c r="BW94" s="9"/>
      <c r="BX94" s="10">
        <f>BY94*BY87+BZ94*BZ87+CA94*CA87+CB94*CB87+CC94*CC87+CD94*CD87+CE94*CE87+CF94*CF87</f>
        <v>0</v>
      </c>
      <c r="BY94" s="11">
        <v>5.0000000000000001E-3</v>
      </c>
      <c r="BZ94" s="11">
        <v>5.0000000000000001E-3</v>
      </c>
      <c r="CA94" s="11">
        <v>5.0000000000000001E-3</v>
      </c>
      <c r="CB94" s="11">
        <v>5.0000000000000001E-3</v>
      </c>
      <c r="CC94" s="11">
        <v>5.0000000000000001E-3</v>
      </c>
      <c r="CD94" s="11">
        <v>5.0000000000000001E-3</v>
      </c>
      <c r="CE94" s="11">
        <v>5.0000000000000001E-3</v>
      </c>
      <c r="CF94" s="11">
        <v>5.0000000000000001E-3</v>
      </c>
      <c r="CG94" s="4"/>
    </row>
    <row r="95" spans="2:85" ht="18" customHeight="1" x14ac:dyDescent="0.25">
      <c r="B95" s="9" t="s">
        <v>92</v>
      </c>
      <c r="C95" s="9"/>
      <c r="D95" s="10">
        <f>E95*E94+F95*F94+G95*G94+H95*H94+I95*I94+J95*J94+K95*K94+L95*L94</f>
        <v>0</v>
      </c>
      <c r="E95" s="11">
        <f t="shared" ref="E95:F98" si="56">F95-(F95*10%)</f>
        <v>6.0750000000000005E-2</v>
      </c>
      <c r="F95" s="11">
        <f t="shared" si="56"/>
        <v>6.7500000000000004E-2</v>
      </c>
      <c r="G95" s="11">
        <v>7.4999999999999997E-2</v>
      </c>
      <c r="H95" s="11">
        <f>G95+(G95*20%)</f>
        <v>0.09</v>
      </c>
      <c r="I95" s="11">
        <f>H95+(H95*10%)</f>
        <v>9.8999999999999991E-2</v>
      </c>
      <c r="J95" s="11">
        <v>0.1</v>
      </c>
      <c r="K95" s="11">
        <v>0.1</v>
      </c>
      <c r="L95" s="11">
        <f>H95</f>
        <v>0.09</v>
      </c>
      <c r="M95" s="4"/>
      <c r="N95" s="191" t="s">
        <v>80</v>
      </c>
      <c r="O95" s="192"/>
      <c r="P95" s="192"/>
      <c r="Q95" s="192"/>
      <c r="R95" s="192"/>
      <c r="S95" s="192"/>
      <c r="T95" s="192"/>
      <c r="U95" s="192"/>
      <c r="V95" s="192"/>
      <c r="W95" s="192"/>
      <c r="X95" s="192"/>
      <c r="Y95" s="193"/>
      <c r="Z95" s="9" t="s">
        <v>30</v>
      </c>
      <c r="AA95" s="9"/>
      <c r="AB95" s="10">
        <f>AC95*AC94+AD95*AD94+AE95*AE94+AF95*AF94+AG95*AG94+AH95*AH94+AI95*AI94+AJ95*AJ94</f>
        <v>8.4</v>
      </c>
      <c r="AC95" s="11">
        <f t="shared" ref="AC95:AD98" si="57">AD95-(AD95*10%)</f>
        <v>0.12150000000000001</v>
      </c>
      <c r="AD95" s="11">
        <f t="shared" si="57"/>
        <v>0.13500000000000001</v>
      </c>
      <c r="AE95" s="11">
        <v>0.15</v>
      </c>
      <c r="AF95" s="11">
        <f t="shared" ref="AF95:AG98" si="58">AE95+(AE95*10%)</f>
        <v>0.16499999999999998</v>
      </c>
      <c r="AG95" s="11">
        <f t="shared" si="58"/>
        <v>0.18149999999999997</v>
      </c>
      <c r="AH95" s="11">
        <v>0.3</v>
      </c>
      <c r="AI95" s="11">
        <f>AG95</f>
        <v>0.18149999999999997</v>
      </c>
      <c r="AJ95" s="11">
        <f>AF95</f>
        <v>0.16499999999999998</v>
      </c>
      <c r="AK95" s="4"/>
      <c r="AX95" s="9" t="s">
        <v>32</v>
      </c>
      <c r="AY95" s="9"/>
      <c r="AZ95" s="10">
        <f>BA95*BA93+BB95*BB93+BC95*BC93+BD95*BD93+BE95*BE93+BF95*BF93+BG95*BG93+BH95*BH93</f>
        <v>0</v>
      </c>
      <c r="BA95" s="11">
        <f t="shared" si="54"/>
        <v>9.7200000000000012E-3</v>
      </c>
      <c r="BB95" s="11">
        <f t="shared" si="54"/>
        <v>1.0800000000000001E-2</v>
      </c>
      <c r="BC95" s="11">
        <v>1.2E-2</v>
      </c>
      <c r="BD95" s="11">
        <f t="shared" si="55"/>
        <v>1.32E-2</v>
      </c>
      <c r="BE95" s="11">
        <f t="shared" si="55"/>
        <v>1.452E-2</v>
      </c>
      <c r="BF95" s="11">
        <v>0.03</v>
      </c>
      <c r="BG95" s="11">
        <f>BE95</f>
        <v>1.452E-2</v>
      </c>
      <c r="BH95" s="11">
        <f>BD95</f>
        <v>1.32E-2</v>
      </c>
      <c r="BI95" s="4"/>
      <c r="BJ95" s="9" t="s">
        <v>35</v>
      </c>
      <c r="BK95" s="9"/>
      <c r="BL95" s="15"/>
      <c r="BM95" s="11" t="s">
        <v>36</v>
      </c>
      <c r="BN95" s="11" t="s">
        <v>36</v>
      </c>
      <c r="BO95" s="11" t="s">
        <v>36</v>
      </c>
      <c r="BP95" s="11" t="s">
        <v>36</v>
      </c>
      <c r="BQ95" s="11" t="s">
        <v>36</v>
      </c>
      <c r="BR95" s="11" t="s">
        <v>36</v>
      </c>
      <c r="BS95" s="11" t="s">
        <v>36</v>
      </c>
      <c r="BT95" s="11" t="s">
        <v>36</v>
      </c>
      <c r="BU95" s="4"/>
      <c r="BV95" s="9" t="s">
        <v>35</v>
      </c>
      <c r="BW95" s="9"/>
      <c r="BX95" s="15"/>
      <c r="BY95" s="4" t="s">
        <v>36</v>
      </c>
      <c r="BZ95" s="4" t="s">
        <v>36</v>
      </c>
      <c r="CA95" s="4" t="s">
        <v>36</v>
      </c>
      <c r="CB95" s="4" t="s">
        <v>36</v>
      </c>
      <c r="CC95" s="4" t="s">
        <v>36</v>
      </c>
      <c r="CD95" s="4" t="s">
        <v>36</v>
      </c>
      <c r="CE95" s="4" t="s">
        <v>36</v>
      </c>
      <c r="CF95" s="4" t="s">
        <v>36</v>
      </c>
      <c r="CG95" s="4"/>
    </row>
    <row r="96" spans="2:85" ht="18" customHeight="1" x14ac:dyDescent="0.25">
      <c r="B96" s="9"/>
      <c r="C96" s="9"/>
      <c r="D96" s="10">
        <f>E96*E94+F96*F94+G96*G94+H96*H94+I96*I94+J96*J94+K96*K94+L96*L94</f>
        <v>0</v>
      </c>
      <c r="E96" s="11">
        <f t="shared" si="56"/>
        <v>1.2149999999999999E-2</v>
      </c>
      <c r="F96" s="11">
        <f t="shared" si="56"/>
        <v>1.35E-2</v>
      </c>
      <c r="G96" s="11">
        <v>1.4999999999999999E-2</v>
      </c>
      <c r="H96" s="11">
        <f>G96+(G96*20%)</f>
        <v>1.7999999999999999E-2</v>
      </c>
      <c r="I96" s="11">
        <f>H96+(H96*10%)</f>
        <v>1.9799999999999998E-2</v>
      </c>
      <c r="J96" s="11">
        <v>0.03</v>
      </c>
      <c r="K96" s="11">
        <f>I96</f>
        <v>1.9799999999999998E-2</v>
      </c>
      <c r="L96" s="11">
        <f>H96</f>
        <v>1.7999999999999999E-2</v>
      </c>
      <c r="M96" s="4"/>
      <c r="N96" s="4"/>
      <c r="O96" s="9"/>
      <c r="P96" s="5" t="s">
        <v>15</v>
      </c>
      <c r="Q96" s="5" t="s">
        <v>16</v>
      </c>
      <c r="R96" s="5" t="s">
        <v>17</v>
      </c>
      <c r="S96" s="5" t="s">
        <v>18</v>
      </c>
      <c r="T96" s="5" t="s">
        <v>19</v>
      </c>
      <c r="U96" s="5" t="s">
        <v>20</v>
      </c>
      <c r="V96" s="5" t="s">
        <v>21</v>
      </c>
      <c r="W96" s="5" t="s">
        <v>22</v>
      </c>
      <c r="X96" s="5" t="s">
        <v>23</v>
      </c>
      <c r="Y96" s="5"/>
      <c r="Z96" s="9" t="s">
        <v>32</v>
      </c>
      <c r="AA96" s="9"/>
      <c r="AB96" s="10">
        <f>AC96*AC94+AD96*AD94+AE96*AE94+AF96*AF94+AG96*AG94+AH96*AH94+AI96*AI94+AJ96*AJ94</f>
        <v>0.84</v>
      </c>
      <c r="AC96" s="11">
        <f t="shared" si="57"/>
        <v>9.7200000000000012E-3</v>
      </c>
      <c r="AD96" s="11">
        <f t="shared" si="57"/>
        <v>1.0800000000000001E-2</v>
      </c>
      <c r="AE96" s="11">
        <v>1.2E-2</v>
      </c>
      <c r="AF96" s="11">
        <f t="shared" si="58"/>
        <v>1.32E-2</v>
      </c>
      <c r="AG96" s="11">
        <f t="shared" si="58"/>
        <v>1.452E-2</v>
      </c>
      <c r="AH96" s="11">
        <v>0.03</v>
      </c>
      <c r="AI96" s="11">
        <f>AG96</f>
        <v>1.452E-2</v>
      </c>
      <c r="AJ96" s="11">
        <f>AF96</f>
        <v>1.32E-2</v>
      </c>
      <c r="AK96" s="4"/>
      <c r="AX96" s="9" t="s">
        <v>31</v>
      </c>
      <c r="AY96" s="9"/>
      <c r="AZ96" s="10">
        <f>BA96*BA93+BB96*BB93+BC96*BC93+BD96*BD93+BE96*BE93+BF96*BF93+BG96*BG93+BH96*BH93</f>
        <v>0</v>
      </c>
      <c r="BA96" s="11">
        <f t="shared" si="54"/>
        <v>9.7200000000000012E-3</v>
      </c>
      <c r="BB96" s="11">
        <f t="shared" si="54"/>
        <v>1.0800000000000001E-2</v>
      </c>
      <c r="BC96" s="11">
        <v>1.2E-2</v>
      </c>
      <c r="BD96" s="11">
        <f t="shared" si="55"/>
        <v>1.32E-2</v>
      </c>
      <c r="BE96" s="11">
        <f t="shared" si="55"/>
        <v>1.452E-2</v>
      </c>
      <c r="BF96" s="11">
        <v>0.03</v>
      </c>
      <c r="BG96" s="11">
        <f>BE96</f>
        <v>1.452E-2</v>
      </c>
      <c r="BH96" s="11">
        <f>BD96</f>
        <v>1.32E-2</v>
      </c>
      <c r="BI96" s="4"/>
      <c r="BJ96" s="191" t="s">
        <v>12</v>
      </c>
      <c r="BK96" s="192"/>
      <c r="BL96" s="192"/>
      <c r="BM96" s="192"/>
      <c r="BN96" s="192"/>
      <c r="BO96" s="192"/>
      <c r="BP96" s="192"/>
      <c r="BQ96" s="192"/>
      <c r="BR96" s="192"/>
      <c r="BS96" s="192"/>
      <c r="BT96" s="192"/>
      <c r="BU96" s="193"/>
    </row>
    <row r="97" spans="2:73" ht="18" customHeight="1" x14ac:dyDescent="0.25">
      <c r="B97" s="9" t="s">
        <v>48</v>
      </c>
      <c r="C97" s="9"/>
      <c r="D97" s="10">
        <f>E97*E94+F97*F94+G97*G94+H97*H94+I97*I94+J97*J94+K97*K94+L97*L94</f>
        <v>0</v>
      </c>
      <c r="E97" s="11">
        <f t="shared" si="56"/>
        <v>8.1000000000000013E-3</v>
      </c>
      <c r="F97" s="11">
        <f t="shared" si="56"/>
        <v>9.0000000000000011E-3</v>
      </c>
      <c r="G97" s="11">
        <v>0.01</v>
      </c>
      <c r="H97" s="11">
        <f>G97+(G97*20%)</f>
        <v>1.2E-2</v>
      </c>
      <c r="I97" s="11">
        <f>H97+(H97*10%)</f>
        <v>1.32E-2</v>
      </c>
      <c r="J97" s="11">
        <v>0.02</v>
      </c>
      <c r="K97" s="11">
        <f>I97</f>
        <v>1.32E-2</v>
      </c>
      <c r="L97" s="11">
        <f>H97</f>
        <v>1.2E-2</v>
      </c>
      <c r="M97" s="4"/>
      <c r="N97" s="6" t="s">
        <v>24</v>
      </c>
      <c r="O97" s="9"/>
      <c r="P97" s="7">
        <f>SUM(Q97:Y97)</f>
        <v>0</v>
      </c>
      <c r="Q97" s="7"/>
      <c r="R97" s="7"/>
      <c r="S97" s="7"/>
      <c r="T97" s="7"/>
      <c r="U97" s="7"/>
      <c r="V97" s="7"/>
      <c r="W97" s="7"/>
      <c r="X97" s="7"/>
      <c r="Y97" s="4"/>
      <c r="Z97" s="9" t="s">
        <v>31</v>
      </c>
      <c r="AA97" s="9"/>
      <c r="AB97" s="10">
        <f>AC97*AC94+AD97*AD94+AE97*AE94+AF97*AF94+AG97*AG94+AH97*AH94+AI97*AI94+AJ97*AJ94</f>
        <v>0.84</v>
      </c>
      <c r="AC97" s="11">
        <f t="shared" si="57"/>
        <v>9.7200000000000012E-3</v>
      </c>
      <c r="AD97" s="11">
        <f t="shared" si="57"/>
        <v>1.0800000000000001E-2</v>
      </c>
      <c r="AE97" s="11">
        <v>1.2E-2</v>
      </c>
      <c r="AF97" s="11">
        <f t="shared" si="58"/>
        <v>1.32E-2</v>
      </c>
      <c r="AG97" s="11">
        <f t="shared" si="58"/>
        <v>1.452E-2</v>
      </c>
      <c r="AH97" s="11">
        <v>0.03</v>
      </c>
      <c r="AI97" s="11">
        <f>AG97</f>
        <v>1.452E-2</v>
      </c>
      <c r="AJ97" s="11">
        <f>AF97</f>
        <v>1.32E-2</v>
      </c>
      <c r="AK97" s="4"/>
      <c r="AX97" s="9" t="s">
        <v>43</v>
      </c>
      <c r="AY97" s="9"/>
      <c r="AZ97" s="10">
        <f>BA97*BA93+BB97*BB93+BC97*BC93+BD97*BD93+BE97*BE93+BF97*BF93+BG97*BG93+BH97*BH93</f>
        <v>0</v>
      </c>
      <c r="BA97" s="11">
        <f t="shared" si="54"/>
        <v>9.7200000000000012E-3</v>
      </c>
      <c r="BB97" s="11">
        <f t="shared" si="54"/>
        <v>1.0800000000000001E-2</v>
      </c>
      <c r="BC97" s="11">
        <v>1.2E-2</v>
      </c>
      <c r="BD97" s="11">
        <f t="shared" si="55"/>
        <v>1.32E-2</v>
      </c>
      <c r="BE97" s="11">
        <f t="shared" si="55"/>
        <v>1.452E-2</v>
      </c>
      <c r="BF97" s="11">
        <v>0.03</v>
      </c>
      <c r="BG97" s="11">
        <f>BE97</f>
        <v>1.452E-2</v>
      </c>
      <c r="BH97" s="11">
        <f>BD97</f>
        <v>1.32E-2</v>
      </c>
      <c r="BI97" s="4"/>
      <c r="BJ97" s="4"/>
      <c r="BK97" s="4"/>
      <c r="BL97" s="5"/>
      <c r="BM97" s="5" t="s">
        <v>16</v>
      </c>
      <c r="BN97" s="5" t="s">
        <v>17</v>
      </c>
      <c r="BO97" s="5" t="s">
        <v>18</v>
      </c>
      <c r="BP97" s="5" t="s">
        <v>19</v>
      </c>
      <c r="BQ97" s="5" t="s">
        <v>20</v>
      </c>
      <c r="BR97" s="5" t="s">
        <v>21</v>
      </c>
      <c r="BS97" s="5" t="s">
        <v>22</v>
      </c>
      <c r="BT97" s="5" t="s">
        <v>23</v>
      </c>
      <c r="BU97" s="5"/>
    </row>
    <row r="98" spans="2:73" ht="18" customHeight="1" x14ac:dyDescent="0.25">
      <c r="B98" s="9" t="s">
        <v>128</v>
      </c>
      <c r="C98" s="9"/>
      <c r="D98" s="10">
        <f>E98*E94+F98*F94+G98*G94+H98*H94+I98*I94+J98*J94+K98*K94+L98*L94</f>
        <v>0</v>
      </c>
      <c r="E98" s="11">
        <f t="shared" si="56"/>
        <v>3.2400000000000005E-2</v>
      </c>
      <c r="F98" s="11">
        <f t="shared" si="56"/>
        <v>3.6000000000000004E-2</v>
      </c>
      <c r="G98" s="11">
        <v>0.04</v>
      </c>
      <c r="H98" s="11">
        <f>G98+(G98*20%)</f>
        <v>4.8000000000000001E-2</v>
      </c>
      <c r="I98" s="11">
        <f>H98+(H98*10%)</f>
        <v>5.28E-2</v>
      </c>
      <c r="J98" s="11">
        <v>0.8</v>
      </c>
      <c r="K98" s="11">
        <f>I98</f>
        <v>5.28E-2</v>
      </c>
      <c r="L98" s="11">
        <f>H98</f>
        <v>4.8000000000000001E-2</v>
      </c>
      <c r="M98" s="4"/>
      <c r="N98" s="9" t="s">
        <v>129</v>
      </c>
      <c r="O98" s="9"/>
      <c r="P98" s="10">
        <f>Q98*Q97+R98*R97+S98*S97+T98*T97+U98*U97+V98*V97+W98*W97+X98*X97</f>
        <v>0</v>
      </c>
      <c r="Q98" s="11">
        <f t="shared" ref="Q98:R100" si="59">R98-(R98*10%)</f>
        <v>8.1000000000000003E-2</v>
      </c>
      <c r="R98" s="11">
        <f t="shared" si="59"/>
        <v>0.09</v>
      </c>
      <c r="S98" s="11">
        <v>0.1</v>
      </c>
      <c r="T98" s="11">
        <f>S98+(S98*20%)</f>
        <v>0.12000000000000001</v>
      </c>
      <c r="U98" s="11">
        <v>0.2</v>
      </c>
      <c r="V98" s="11">
        <v>0.3</v>
      </c>
      <c r="W98" s="11">
        <f>U98</f>
        <v>0.2</v>
      </c>
      <c r="X98" s="11">
        <f>T98</f>
        <v>0.12000000000000001</v>
      </c>
      <c r="Y98" s="4"/>
      <c r="Z98" s="9" t="s">
        <v>43</v>
      </c>
      <c r="AA98" s="9"/>
      <c r="AB98" s="10">
        <f>AC98*AC94+AD98*AD94+AE98*AE94+AF98*AF94+AG98*AG94+AH98*AH94+AI98*AI94+AJ98*AJ94</f>
        <v>0.84</v>
      </c>
      <c r="AC98" s="11">
        <f t="shared" si="57"/>
        <v>9.7200000000000012E-3</v>
      </c>
      <c r="AD98" s="11">
        <f t="shared" si="57"/>
        <v>1.0800000000000001E-2</v>
      </c>
      <c r="AE98" s="11">
        <v>1.2E-2</v>
      </c>
      <c r="AF98" s="11">
        <f t="shared" si="58"/>
        <v>1.32E-2</v>
      </c>
      <c r="AG98" s="11">
        <f t="shared" si="58"/>
        <v>1.452E-2</v>
      </c>
      <c r="AH98" s="11">
        <v>0.03</v>
      </c>
      <c r="AI98" s="11">
        <f>AG98</f>
        <v>1.452E-2</v>
      </c>
      <c r="AJ98" s="11">
        <f>AF98</f>
        <v>1.32E-2</v>
      </c>
      <c r="AK98" s="4"/>
      <c r="AX98" s="9" t="s">
        <v>33</v>
      </c>
      <c r="AY98" s="9"/>
      <c r="AZ98" s="10">
        <f>BA98*BA93+BB98*BB93+BC98*BC93+BD98*BD93+BE98*BE93+BF98*BF93+BG98*BG93+BH98*BH93</f>
        <v>0</v>
      </c>
      <c r="BA98" s="11">
        <v>5.0000000000000001E-3</v>
      </c>
      <c r="BB98" s="11">
        <v>5.0000000000000001E-3</v>
      </c>
      <c r="BC98" s="11">
        <v>5.0000000000000001E-3</v>
      </c>
      <c r="BD98" s="11">
        <v>5.0000000000000001E-3</v>
      </c>
      <c r="BE98" s="11">
        <v>5.0000000000000001E-3</v>
      </c>
      <c r="BF98" s="11">
        <v>5.0000000000000001E-3</v>
      </c>
      <c r="BG98" s="11">
        <v>5.0000000000000001E-3</v>
      </c>
      <c r="BH98" s="11">
        <v>5.0000000000000001E-3</v>
      </c>
      <c r="BI98" s="4"/>
      <c r="BJ98" s="6" t="s">
        <v>24</v>
      </c>
      <c r="BK98" s="6"/>
      <c r="BL98" s="7">
        <f>SUM(BM98:BU98)</f>
        <v>28</v>
      </c>
      <c r="BM98" s="7"/>
      <c r="BN98" s="7"/>
      <c r="BO98" s="7"/>
      <c r="BP98" s="7"/>
      <c r="BQ98" s="7"/>
      <c r="BR98" s="7">
        <v>28</v>
      </c>
      <c r="BS98" s="7"/>
      <c r="BT98" s="7"/>
      <c r="BU98" s="8"/>
    </row>
    <row r="99" spans="2:73" ht="18" customHeight="1" x14ac:dyDescent="0.25">
      <c r="B99" s="9" t="s">
        <v>33</v>
      </c>
      <c r="C99" s="9"/>
      <c r="D99" s="10">
        <f>E99*E94+F99*F94+G99*G94+H99*H94+I99*I94+J99*J94+K99*K94+L99*L94</f>
        <v>0</v>
      </c>
      <c r="E99" s="11">
        <v>5.0000000000000001E-3</v>
      </c>
      <c r="F99" s="11">
        <v>5.0000000000000001E-3</v>
      </c>
      <c r="G99" s="11">
        <v>5.0000000000000001E-3</v>
      </c>
      <c r="H99" s="11">
        <v>5.0000000000000001E-3</v>
      </c>
      <c r="I99" s="11">
        <v>5.0000000000000001E-3</v>
      </c>
      <c r="J99" s="11">
        <v>5.0000000000000001E-3</v>
      </c>
      <c r="K99" s="11">
        <v>5.0000000000000001E-3</v>
      </c>
      <c r="L99" s="11">
        <v>5.0000000000000001E-3</v>
      </c>
      <c r="M99" s="4"/>
      <c r="N99" s="9" t="s">
        <v>87</v>
      </c>
      <c r="O99" s="9"/>
      <c r="P99" s="10">
        <f>Q99*Q97+R99*R97+S99*S97+T99*T97+U99*U97+V99*V97+W99*W97+X99*X97</f>
        <v>0</v>
      </c>
      <c r="Q99" s="11">
        <f t="shared" si="59"/>
        <v>8.1000000000000013E-3</v>
      </c>
      <c r="R99" s="11">
        <f t="shared" si="59"/>
        <v>9.0000000000000011E-3</v>
      </c>
      <c r="S99" s="11">
        <v>0.01</v>
      </c>
      <c r="T99" s="11">
        <f>S99+(S99*20%)</f>
        <v>1.2E-2</v>
      </c>
      <c r="U99" s="11">
        <v>0.02</v>
      </c>
      <c r="V99" s="11">
        <v>0.03</v>
      </c>
      <c r="W99" s="11">
        <f>U99</f>
        <v>0.02</v>
      </c>
      <c r="X99" s="11">
        <f>T99</f>
        <v>1.2E-2</v>
      </c>
      <c r="Y99" s="4"/>
      <c r="Z99" s="9" t="s">
        <v>33</v>
      </c>
      <c r="AA99" s="9"/>
      <c r="AB99" s="10">
        <f>AC99*AC94+AD99*AD94+AE99*AE94+AF99*AF94+AG99*AG94+AH99*AH94+AI99*AI94+AJ99*AJ94</f>
        <v>0.14000000000000001</v>
      </c>
      <c r="AC99" s="11">
        <v>5.0000000000000001E-3</v>
      </c>
      <c r="AD99" s="11">
        <v>5.0000000000000001E-3</v>
      </c>
      <c r="AE99" s="11">
        <v>5.0000000000000001E-3</v>
      </c>
      <c r="AF99" s="11">
        <v>5.0000000000000001E-3</v>
      </c>
      <c r="AG99" s="11">
        <v>5.0000000000000001E-3</v>
      </c>
      <c r="AH99" s="11">
        <v>5.0000000000000001E-3</v>
      </c>
      <c r="AI99" s="11">
        <v>5.0000000000000001E-3</v>
      </c>
      <c r="AJ99" s="11">
        <v>5.0000000000000001E-3</v>
      </c>
      <c r="AK99" s="4"/>
      <c r="AX99" s="9" t="s">
        <v>35</v>
      </c>
      <c r="AY99" s="9"/>
      <c r="AZ99" s="15"/>
      <c r="BA99" s="4" t="s">
        <v>36</v>
      </c>
      <c r="BB99" s="4" t="s">
        <v>36</v>
      </c>
      <c r="BC99" s="4" t="s">
        <v>36</v>
      </c>
      <c r="BD99" s="4" t="s">
        <v>36</v>
      </c>
      <c r="BE99" s="4" t="s">
        <v>36</v>
      </c>
      <c r="BF99" s="4" t="s">
        <v>36</v>
      </c>
      <c r="BG99" s="4" t="s">
        <v>36</v>
      </c>
      <c r="BH99" s="4" t="s">
        <v>36</v>
      </c>
      <c r="BI99" s="4"/>
      <c r="BJ99" s="9" t="s">
        <v>130</v>
      </c>
      <c r="BK99" s="9"/>
      <c r="BL99" s="10">
        <f>BM99*BM98+BN99*BN98+BO99*BO98+BP99*BP98+BQ99*BQ98+BR99*BR98+BS99*BS98+BT99*BT98</f>
        <v>8.4</v>
      </c>
      <c r="BM99" s="11">
        <f>BN99-(BN99*10%)</f>
        <v>8.1000000000000003E-2</v>
      </c>
      <c r="BN99" s="11">
        <f>BO99-(BO99*10%)</f>
        <v>0.09</v>
      </c>
      <c r="BO99" s="11">
        <v>0.1</v>
      </c>
      <c r="BP99" s="11">
        <f>BO99+(BO99*20%)</f>
        <v>0.12000000000000001</v>
      </c>
      <c r="BQ99" s="11">
        <v>0.2</v>
      </c>
      <c r="BR99" s="11">
        <v>0.3</v>
      </c>
      <c r="BS99" s="11">
        <f>BQ99</f>
        <v>0.2</v>
      </c>
      <c r="BT99" s="11">
        <f>BP99</f>
        <v>0.12000000000000001</v>
      </c>
      <c r="BU99" s="4"/>
    </row>
    <row r="100" spans="2:73" ht="18" customHeight="1" x14ac:dyDescent="0.25">
      <c r="B100" s="9" t="s">
        <v>35</v>
      </c>
      <c r="C100" s="9"/>
      <c r="D100" s="12"/>
      <c r="E100" s="11" t="s">
        <v>36</v>
      </c>
      <c r="F100" s="11" t="s">
        <v>36</v>
      </c>
      <c r="G100" s="11" t="s">
        <v>36</v>
      </c>
      <c r="H100" s="11" t="s">
        <v>36</v>
      </c>
      <c r="I100" s="11" t="s">
        <v>36</v>
      </c>
      <c r="J100" s="11" t="s">
        <v>36</v>
      </c>
      <c r="K100" s="11" t="s">
        <v>36</v>
      </c>
      <c r="L100" s="11" t="s">
        <v>36</v>
      </c>
      <c r="M100" s="4"/>
      <c r="N100" s="9" t="s">
        <v>52</v>
      </c>
      <c r="O100" s="9"/>
      <c r="P100" s="10">
        <f>Q100*Q97+R100*R97+S100*S97+T100*T97+U100*U97+V100*V97+W100*W97+X100*X97</f>
        <v>0</v>
      </c>
      <c r="Q100" s="11">
        <f t="shared" si="59"/>
        <v>8.1000000000000013E-3</v>
      </c>
      <c r="R100" s="11">
        <f t="shared" si="59"/>
        <v>9.0000000000000011E-3</v>
      </c>
      <c r="S100" s="11">
        <v>0.01</v>
      </c>
      <c r="T100" s="11">
        <f>S100+(S100*20%)</f>
        <v>1.2E-2</v>
      </c>
      <c r="U100" s="11">
        <v>0.02</v>
      </c>
      <c r="V100" s="11">
        <v>0.03</v>
      </c>
      <c r="W100" s="11">
        <f>U100</f>
        <v>0.02</v>
      </c>
      <c r="X100" s="11">
        <f>T100</f>
        <v>1.2E-2</v>
      </c>
      <c r="Y100" s="4"/>
      <c r="Z100" s="9" t="s">
        <v>35</v>
      </c>
      <c r="AA100" s="9"/>
      <c r="AB100" s="15"/>
      <c r="AC100" s="4" t="s">
        <v>36</v>
      </c>
      <c r="AD100" s="4" t="s">
        <v>36</v>
      </c>
      <c r="AE100" s="4" t="s">
        <v>36</v>
      </c>
      <c r="AF100" s="4" t="s">
        <v>36</v>
      </c>
      <c r="AG100" s="4" t="s">
        <v>36</v>
      </c>
      <c r="AH100" s="4" t="s">
        <v>36</v>
      </c>
      <c r="AI100" s="4" t="s">
        <v>36</v>
      </c>
      <c r="AJ100" s="4" t="s">
        <v>36</v>
      </c>
      <c r="AK100" s="4"/>
      <c r="BJ100" s="9" t="s">
        <v>33</v>
      </c>
      <c r="BK100" s="9"/>
      <c r="BL100" s="10">
        <f>BM100*BM98+BN100*BN98+BO100*BO98+BP100*BP98+BQ100*BQ98+BR100*BR98+BS100*BS98+BT100*BT98</f>
        <v>0.14000000000000001</v>
      </c>
      <c r="BM100" s="11">
        <v>5.0000000000000001E-3</v>
      </c>
      <c r="BN100" s="11">
        <v>5.0000000000000001E-3</v>
      </c>
      <c r="BO100" s="11">
        <v>5.0000000000000001E-3</v>
      </c>
      <c r="BP100" s="11">
        <v>5.0000000000000001E-3</v>
      </c>
      <c r="BQ100" s="11">
        <v>5.0000000000000001E-3</v>
      </c>
      <c r="BR100" s="11">
        <v>5.0000000000000001E-3</v>
      </c>
      <c r="BS100" s="11">
        <v>5.0000000000000001E-3</v>
      </c>
      <c r="BT100" s="11">
        <v>5.0000000000000001E-3</v>
      </c>
      <c r="BU100" s="4"/>
    </row>
    <row r="101" spans="2:73" ht="18" customHeight="1" x14ac:dyDescent="0.25">
      <c r="B101" s="9"/>
      <c r="C101" s="9"/>
      <c r="D101" s="15"/>
      <c r="E101" s="4"/>
      <c r="F101" s="4"/>
      <c r="G101" s="4"/>
      <c r="H101" s="4"/>
      <c r="I101" s="4"/>
      <c r="J101" s="4"/>
      <c r="K101" s="4"/>
      <c r="L101" s="4"/>
      <c r="M101" s="4"/>
      <c r="N101" s="9" t="s">
        <v>33</v>
      </c>
      <c r="O101" s="9"/>
      <c r="P101" s="10">
        <f>Q101*Q97+R101*R97+S101*S97+T101*T97+U101*U97+V101*V97+W101*W97+X101*X97</f>
        <v>0</v>
      </c>
      <c r="Q101" s="11">
        <v>5.0000000000000001E-3</v>
      </c>
      <c r="R101" s="11">
        <v>5.0000000000000001E-3</v>
      </c>
      <c r="S101" s="11">
        <v>5.0000000000000001E-3</v>
      </c>
      <c r="T101" s="11">
        <v>5.0000000000000001E-3</v>
      </c>
      <c r="U101" s="11">
        <v>5.0000000000000001E-3</v>
      </c>
      <c r="V101" s="11">
        <v>5.0000000000000001E-3</v>
      </c>
      <c r="W101" s="11">
        <v>5.0000000000000001E-3</v>
      </c>
      <c r="X101" s="11">
        <v>5.0000000000000001E-3</v>
      </c>
      <c r="Y101" s="4"/>
      <c r="BJ101" s="9" t="s">
        <v>35</v>
      </c>
      <c r="BK101" s="9"/>
      <c r="BL101" s="10"/>
      <c r="BM101" s="4" t="s">
        <v>36</v>
      </c>
      <c r="BN101" s="4" t="s">
        <v>36</v>
      </c>
      <c r="BO101" s="4" t="s">
        <v>36</v>
      </c>
      <c r="BP101" s="4" t="s">
        <v>36</v>
      </c>
      <c r="BQ101" s="4" t="s">
        <v>36</v>
      </c>
      <c r="BR101" s="4" t="s">
        <v>36</v>
      </c>
      <c r="BS101" s="4" t="s">
        <v>36</v>
      </c>
      <c r="BT101" s="4" t="s">
        <v>36</v>
      </c>
      <c r="BU101" s="4"/>
    </row>
    <row r="102" spans="2:73" ht="18" customHeight="1" x14ac:dyDescent="0.25">
      <c r="B102" s="191" t="s">
        <v>49</v>
      </c>
      <c r="C102" s="192"/>
      <c r="D102" s="192"/>
      <c r="E102" s="192"/>
      <c r="F102" s="192"/>
      <c r="G102" s="192"/>
      <c r="H102" s="192"/>
      <c r="I102" s="192"/>
      <c r="J102" s="192"/>
      <c r="K102" s="192"/>
      <c r="L102" s="192"/>
      <c r="M102" s="193"/>
      <c r="N102" s="9" t="s">
        <v>35</v>
      </c>
      <c r="O102" s="9"/>
      <c r="P102" s="10"/>
      <c r="Q102" s="11" t="s">
        <v>36</v>
      </c>
      <c r="R102" s="11" t="s">
        <v>36</v>
      </c>
      <c r="S102" s="11" t="s">
        <v>36</v>
      </c>
      <c r="T102" s="11" t="s">
        <v>36</v>
      </c>
      <c r="U102" s="11" t="s">
        <v>36</v>
      </c>
      <c r="V102" s="11" t="s">
        <v>36</v>
      </c>
      <c r="W102" s="11" t="s">
        <v>36</v>
      </c>
      <c r="X102" s="11" t="s">
        <v>36</v>
      </c>
      <c r="Y102" s="4"/>
      <c r="BJ102" s="191" t="s">
        <v>131</v>
      </c>
      <c r="BK102" s="192"/>
      <c r="BL102" s="192"/>
      <c r="BM102" s="192"/>
      <c r="BN102" s="192"/>
      <c r="BO102" s="192"/>
      <c r="BP102" s="192"/>
      <c r="BQ102" s="192"/>
      <c r="BR102" s="192"/>
      <c r="BS102" s="192"/>
      <c r="BT102" s="192"/>
      <c r="BU102" s="193"/>
    </row>
    <row r="103" spans="2:73" ht="18" customHeight="1" x14ac:dyDescent="0.25">
      <c r="B103" s="4"/>
      <c r="C103" s="4"/>
      <c r="D103" s="5" t="s">
        <v>15</v>
      </c>
      <c r="E103" s="5" t="s">
        <v>16</v>
      </c>
      <c r="F103" s="5" t="s">
        <v>17</v>
      </c>
      <c r="G103" s="5" t="s">
        <v>18</v>
      </c>
      <c r="H103" s="5" t="s">
        <v>19</v>
      </c>
      <c r="I103" s="5" t="s">
        <v>20</v>
      </c>
      <c r="J103" s="5" t="s">
        <v>21</v>
      </c>
      <c r="K103" s="5" t="s">
        <v>22</v>
      </c>
      <c r="L103" s="5" t="s">
        <v>23</v>
      </c>
      <c r="M103" s="5"/>
      <c r="N103" s="191" t="s">
        <v>132</v>
      </c>
      <c r="O103" s="192"/>
      <c r="P103" s="192"/>
      <c r="Q103" s="192"/>
      <c r="R103" s="192"/>
      <c r="S103" s="192"/>
      <c r="T103" s="192"/>
      <c r="U103" s="192"/>
      <c r="V103" s="192"/>
      <c r="W103" s="192"/>
      <c r="X103" s="192"/>
      <c r="Y103" s="193"/>
      <c r="BJ103" s="4"/>
      <c r="BK103" s="4"/>
      <c r="BL103" s="5" t="s">
        <v>15</v>
      </c>
      <c r="BM103" s="5" t="s">
        <v>16</v>
      </c>
      <c r="BN103" s="5" t="s">
        <v>17</v>
      </c>
      <c r="BO103" s="5" t="s">
        <v>18</v>
      </c>
      <c r="BP103" s="5" t="s">
        <v>19</v>
      </c>
      <c r="BQ103" s="5" t="s">
        <v>20</v>
      </c>
      <c r="BR103" s="5" t="s">
        <v>21</v>
      </c>
      <c r="BS103" s="5" t="s">
        <v>22</v>
      </c>
      <c r="BT103" s="5" t="s">
        <v>23</v>
      </c>
      <c r="BU103" s="5"/>
    </row>
    <row r="104" spans="2:73" ht="18" customHeight="1" x14ac:dyDescent="0.25">
      <c r="B104" s="6" t="s">
        <v>24</v>
      </c>
      <c r="C104" s="6"/>
      <c r="D104" s="7">
        <f>SUM(E104:M104)</f>
        <v>0</v>
      </c>
      <c r="E104" s="7"/>
      <c r="F104" s="7"/>
      <c r="G104" s="7"/>
      <c r="H104" s="7"/>
      <c r="I104" s="7"/>
      <c r="J104" s="7"/>
      <c r="K104" s="7"/>
      <c r="L104" s="7"/>
      <c r="M104" s="8"/>
      <c r="N104" s="4"/>
      <c r="O104" s="6"/>
      <c r="P104" s="5" t="s">
        <v>15</v>
      </c>
      <c r="Q104" s="5" t="s">
        <v>16</v>
      </c>
      <c r="R104" s="5" t="s">
        <v>17</v>
      </c>
      <c r="S104" s="5" t="s">
        <v>18</v>
      </c>
      <c r="T104" s="5" t="s">
        <v>19</v>
      </c>
      <c r="U104" s="5" t="s">
        <v>20</v>
      </c>
      <c r="V104" s="5" t="s">
        <v>21</v>
      </c>
      <c r="W104" s="5" t="s">
        <v>22</v>
      </c>
      <c r="X104" s="5" t="s">
        <v>23</v>
      </c>
      <c r="Y104" s="5"/>
      <c r="BJ104" s="6" t="s">
        <v>24</v>
      </c>
      <c r="BK104" s="6"/>
      <c r="BL104" s="7">
        <f>SUM(BM104:BU104)</f>
        <v>28</v>
      </c>
      <c r="BM104" s="7"/>
      <c r="BN104" s="7"/>
      <c r="BO104" s="7"/>
      <c r="BP104" s="7"/>
      <c r="BQ104" s="7"/>
      <c r="BR104" s="7">
        <v>28</v>
      </c>
      <c r="BS104" s="7"/>
      <c r="BT104" s="7"/>
      <c r="BU104" s="8"/>
    </row>
    <row r="105" spans="2:73" ht="18" customHeight="1" x14ac:dyDescent="0.25">
      <c r="B105" s="9" t="s">
        <v>47</v>
      </c>
      <c r="C105" s="9"/>
      <c r="D105" s="10">
        <f>E105*E104+F105*F104+G105*G104+H105*H104+I105*I104+J105*J104+K105*K104+L105*L104</f>
        <v>0</v>
      </c>
      <c r="E105" s="11">
        <f t="shared" ref="E105:F108" si="60">F105-(F105*10%)</f>
        <v>0.12150000000000001</v>
      </c>
      <c r="F105" s="11">
        <f t="shared" si="60"/>
        <v>0.13500000000000001</v>
      </c>
      <c r="G105" s="11">
        <v>0.15</v>
      </c>
      <c r="H105" s="11">
        <f>G105+(G105*20%)</f>
        <v>0.18</v>
      </c>
      <c r="I105" s="11">
        <f>H105+(H105*10%)</f>
        <v>0.19799999999999998</v>
      </c>
      <c r="J105" s="11">
        <v>0.2</v>
      </c>
      <c r="K105" s="11">
        <f>I105</f>
        <v>0.19799999999999998</v>
      </c>
      <c r="L105" s="11">
        <f>H105</f>
        <v>0.18</v>
      </c>
      <c r="M105" s="4"/>
      <c r="N105" s="6" t="s">
        <v>24</v>
      </c>
      <c r="O105" s="9"/>
      <c r="P105" s="7">
        <f>SUM(Q105:Y105)</f>
        <v>0</v>
      </c>
      <c r="Q105" s="7"/>
      <c r="R105" s="7"/>
      <c r="S105" s="7"/>
      <c r="T105" s="7"/>
      <c r="U105" s="7"/>
      <c r="V105" s="7"/>
      <c r="W105" s="7"/>
      <c r="X105" s="7"/>
      <c r="Y105" s="8"/>
      <c r="BJ105" s="9" t="s">
        <v>47</v>
      </c>
      <c r="BK105" s="9"/>
      <c r="BL105" s="10">
        <f>BM105*BM104+BN105*BN104+BO105*BO104+BP105*BP104+BQ105*BQ104+BR105*BR104+BS105*BS104+BT105*BT104</f>
        <v>8.4</v>
      </c>
      <c r="BM105" s="11">
        <f>BN105-(BN105*10%)</f>
        <v>0.12150000000000001</v>
      </c>
      <c r="BN105" s="11">
        <f>BO105-(BO105*10%)</f>
        <v>0.13500000000000001</v>
      </c>
      <c r="BO105" s="11">
        <v>0.15</v>
      </c>
      <c r="BP105" s="11">
        <f>BO105+(BO105*20%)</f>
        <v>0.18</v>
      </c>
      <c r="BQ105" s="11">
        <v>0.2</v>
      </c>
      <c r="BR105" s="11">
        <v>0.3</v>
      </c>
      <c r="BS105" s="11">
        <f>BQ105</f>
        <v>0.2</v>
      </c>
      <c r="BT105" s="11">
        <f>BP105</f>
        <v>0.18</v>
      </c>
      <c r="BU105" s="4"/>
    </row>
    <row r="106" spans="2:73" ht="18" customHeight="1" x14ac:dyDescent="0.25">
      <c r="B106" s="9" t="s">
        <v>58</v>
      </c>
      <c r="C106" s="9"/>
      <c r="D106" s="10">
        <f>E106*E104+F106*F104+G106*G104+H106*H104+I106*I104+J106*J104+K106*K104+L106*L104</f>
        <v>0</v>
      </c>
      <c r="E106" s="11">
        <f t="shared" si="60"/>
        <v>4.0500000000000001E-2</v>
      </c>
      <c r="F106" s="11">
        <f t="shared" si="60"/>
        <v>4.4999999999999998E-2</v>
      </c>
      <c r="G106" s="11">
        <v>0.05</v>
      </c>
      <c r="H106" s="11">
        <f>G106+(G106*20%)</f>
        <v>6.0000000000000005E-2</v>
      </c>
      <c r="I106" s="11">
        <f>H106+(H106*10%)</f>
        <v>6.6000000000000003E-2</v>
      </c>
      <c r="J106" s="11">
        <v>0.15</v>
      </c>
      <c r="K106" s="11">
        <f>I106</f>
        <v>6.6000000000000003E-2</v>
      </c>
      <c r="L106" s="11">
        <f>H106</f>
        <v>6.0000000000000005E-2</v>
      </c>
      <c r="M106" s="4"/>
      <c r="N106" s="9" t="s">
        <v>56</v>
      </c>
      <c r="O106" s="9"/>
      <c r="P106" s="10">
        <f>Q106*Q105+R106*R105+S106*S105+T106*T105+U106*U105+V106*V105+W106*W105+X106*X105</f>
        <v>0</v>
      </c>
      <c r="Q106" s="11">
        <f t="shared" ref="Q106:R110" si="61">R106-(R106*10%)</f>
        <v>2.4299999999999999E-2</v>
      </c>
      <c r="R106" s="11">
        <f t="shared" si="61"/>
        <v>2.7E-2</v>
      </c>
      <c r="S106" s="11">
        <v>0.03</v>
      </c>
      <c r="T106" s="11">
        <f>S106+(S106*20%)</f>
        <v>3.5999999999999997E-2</v>
      </c>
      <c r="U106" s="11">
        <f>T106+(T106*10%)</f>
        <v>3.9599999999999996E-2</v>
      </c>
      <c r="V106" s="11">
        <v>0.06</v>
      </c>
      <c r="W106" s="11">
        <f>U106</f>
        <v>3.9599999999999996E-2</v>
      </c>
      <c r="X106" s="11">
        <f>T106</f>
        <v>3.5999999999999997E-2</v>
      </c>
      <c r="Y106" s="4"/>
      <c r="BJ106" s="9" t="s">
        <v>33</v>
      </c>
      <c r="BK106" s="9"/>
      <c r="BL106" s="10">
        <f>BM106*BM104+BN106*BN104+BO106*BO104+BP106*BP104+BQ106*BQ104+BR106*BR104+BS106*BS104+BT106*BT104</f>
        <v>0.14000000000000001</v>
      </c>
      <c r="BM106" s="11">
        <v>5.0000000000000001E-3</v>
      </c>
      <c r="BN106" s="11">
        <v>5.0000000000000001E-3</v>
      </c>
      <c r="BO106" s="11">
        <v>5.0000000000000001E-3</v>
      </c>
      <c r="BP106" s="11">
        <v>5.0000000000000001E-3</v>
      </c>
      <c r="BQ106" s="11">
        <v>5.0000000000000001E-3</v>
      </c>
      <c r="BR106" s="11">
        <v>5.0000000000000001E-3</v>
      </c>
      <c r="BS106" s="11">
        <v>5.0000000000000001E-3</v>
      </c>
      <c r="BT106" s="11">
        <v>5.0000000000000001E-3</v>
      </c>
      <c r="BU106" s="4"/>
    </row>
    <row r="107" spans="2:73" ht="18" customHeight="1" x14ac:dyDescent="0.25">
      <c r="B107" s="9" t="s">
        <v>51</v>
      </c>
      <c r="C107" s="9"/>
      <c r="D107" s="10">
        <f>E107*E104+F107*F104+G107*G104+H107*H104+I107*I104+J107*J104+K107*K104+L107*L104</f>
        <v>0</v>
      </c>
      <c r="E107" s="11">
        <f t="shared" si="60"/>
        <v>1.2149999999999999E-2</v>
      </c>
      <c r="F107" s="11">
        <f t="shared" si="60"/>
        <v>1.35E-2</v>
      </c>
      <c r="G107" s="11">
        <v>1.4999999999999999E-2</v>
      </c>
      <c r="H107" s="11">
        <f>G107+(G107*20%)</f>
        <v>1.7999999999999999E-2</v>
      </c>
      <c r="I107" s="11">
        <v>0.2</v>
      </c>
      <c r="J107" s="11">
        <v>0.03</v>
      </c>
      <c r="K107" s="11">
        <f>I107</f>
        <v>0.2</v>
      </c>
      <c r="L107" s="11">
        <f>H107</f>
        <v>1.7999999999999999E-2</v>
      </c>
      <c r="M107" s="4"/>
      <c r="N107" s="9" t="s">
        <v>32</v>
      </c>
      <c r="O107" s="9"/>
      <c r="P107" s="10">
        <f>Q107*Q105+R107*R105+S107*S105+T107*T105+U107*U105+V107*V105+W107*W105+X107*X105</f>
        <v>0</v>
      </c>
      <c r="Q107" s="11">
        <f t="shared" si="61"/>
        <v>8.1000000000000013E-3</v>
      </c>
      <c r="R107" s="11">
        <f t="shared" si="61"/>
        <v>9.0000000000000011E-3</v>
      </c>
      <c r="S107" s="11">
        <v>0.01</v>
      </c>
      <c r="T107" s="11">
        <f>S107+(S107*20%)</f>
        <v>1.2E-2</v>
      </c>
      <c r="U107" s="11">
        <f>T107+(T107*10%)</f>
        <v>1.32E-2</v>
      </c>
      <c r="V107" s="11">
        <v>0.02</v>
      </c>
      <c r="W107" s="11">
        <f>U107</f>
        <v>1.32E-2</v>
      </c>
      <c r="X107" s="11">
        <f>T107</f>
        <v>1.2E-2</v>
      </c>
      <c r="Y107" s="4"/>
      <c r="BJ107" s="9" t="s">
        <v>35</v>
      </c>
      <c r="BK107" s="9"/>
      <c r="BL107" s="12"/>
      <c r="BM107" s="11" t="s">
        <v>36</v>
      </c>
      <c r="BN107" s="11" t="s">
        <v>36</v>
      </c>
      <c r="BO107" s="11" t="s">
        <v>36</v>
      </c>
      <c r="BP107" s="11" t="s">
        <v>36</v>
      </c>
      <c r="BQ107" s="11" t="s">
        <v>36</v>
      </c>
      <c r="BR107" s="11" t="s">
        <v>36</v>
      </c>
      <c r="BS107" s="11" t="s">
        <v>36</v>
      </c>
      <c r="BT107" s="11" t="s">
        <v>36</v>
      </c>
      <c r="BU107" s="4"/>
    </row>
    <row r="108" spans="2:73" ht="18" customHeight="1" x14ac:dyDescent="0.25">
      <c r="B108" s="9" t="s">
        <v>54</v>
      </c>
      <c r="C108" s="9"/>
      <c r="D108" s="10">
        <f>E108*E104+F108*F104+G108*G104+H108*H104+I108*I104+J108*J104+K108*K104+L108*L104</f>
        <v>0</v>
      </c>
      <c r="E108" s="11">
        <f t="shared" si="60"/>
        <v>3.2399999999999998E-3</v>
      </c>
      <c r="F108" s="11">
        <f t="shared" si="60"/>
        <v>3.5999999999999999E-3</v>
      </c>
      <c r="G108" s="11">
        <v>4.0000000000000001E-3</v>
      </c>
      <c r="H108" s="11">
        <f>G108+(G108*20%)</f>
        <v>4.8000000000000004E-3</v>
      </c>
      <c r="I108" s="11">
        <f>H108+(H108*10%)</f>
        <v>5.2800000000000008E-3</v>
      </c>
      <c r="J108" s="11">
        <v>5.0000000000000001E-3</v>
      </c>
      <c r="K108" s="11">
        <f>I108</f>
        <v>5.2800000000000008E-3</v>
      </c>
      <c r="L108" s="11">
        <f>H108</f>
        <v>4.8000000000000004E-3</v>
      </c>
      <c r="M108" s="4"/>
      <c r="N108" s="9" t="s">
        <v>43</v>
      </c>
      <c r="O108" s="9"/>
      <c r="P108" s="10">
        <f>Q108*Q105+R108*R105+S108*S105+T108*T105+U108*U105+V108*V105+W108*W105+X108*X105</f>
        <v>0</v>
      </c>
      <c r="Q108" s="11">
        <f t="shared" si="61"/>
        <v>8.1000000000000013E-3</v>
      </c>
      <c r="R108" s="11">
        <f t="shared" si="61"/>
        <v>9.0000000000000011E-3</v>
      </c>
      <c r="S108" s="11">
        <v>0.01</v>
      </c>
      <c r="T108" s="11">
        <f>S108+(S108*20%)</f>
        <v>1.2E-2</v>
      </c>
      <c r="U108" s="11">
        <f>T108+(T108*10%)</f>
        <v>1.32E-2</v>
      </c>
      <c r="V108" s="11">
        <v>0.02</v>
      </c>
      <c r="W108" s="11">
        <f>U108</f>
        <v>1.32E-2</v>
      </c>
      <c r="X108" s="11">
        <f>T108</f>
        <v>1.2E-2</v>
      </c>
      <c r="Y108" s="4"/>
    </row>
    <row r="109" spans="2:73" ht="18" customHeight="1" x14ac:dyDescent="0.25">
      <c r="B109" s="9" t="s">
        <v>33</v>
      </c>
      <c r="C109" s="9"/>
      <c r="D109" s="10">
        <f>E109*E104+F109*F104+G109*G104+H109*H104+I109*I104+J109*J104+K109*K104+L109*L104</f>
        <v>0</v>
      </c>
      <c r="E109" s="11">
        <v>5.0000000000000001E-3</v>
      </c>
      <c r="F109" s="11">
        <v>5.0000000000000001E-3</v>
      </c>
      <c r="G109" s="11">
        <v>5.0000000000000001E-3</v>
      </c>
      <c r="H109" s="11">
        <v>5.0000000000000001E-3</v>
      </c>
      <c r="I109" s="11">
        <v>5.0000000000000001E-3</v>
      </c>
      <c r="J109" s="11">
        <v>5.0000000000000001E-3</v>
      </c>
      <c r="K109" s="11">
        <v>5.0000000000000001E-3</v>
      </c>
      <c r="L109" s="11">
        <v>5.0000000000000001E-3</v>
      </c>
      <c r="M109" s="4"/>
      <c r="N109" s="9" t="s">
        <v>31</v>
      </c>
      <c r="O109" s="9"/>
      <c r="P109" s="10">
        <f>Q109*Q105+R109*R105+S109*S105+T109*T105+U109*U105+V109*V105+W109*W105+X109*X105</f>
        <v>0</v>
      </c>
      <c r="Q109" s="11">
        <f t="shared" si="61"/>
        <v>8.1000000000000013E-3</v>
      </c>
      <c r="R109" s="11">
        <f t="shared" si="61"/>
        <v>9.0000000000000011E-3</v>
      </c>
      <c r="S109" s="11">
        <v>0.01</v>
      </c>
      <c r="T109" s="11">
        <f>S109+(S109*20%)</f>
        <v>1.2E-2</v>
      </c>
      <c r="U109" s="11">
        <f>T109+(T109*10%)</f>
        <v>1.32E-2</v>
      </c>
      <c r="V109" s="11">
        <v>0.02</v>
      </c>
      <c r="W109" s="11">
        <f>U109</f>
        <v>1.32E-2</v>
      </c>
      <c r="X109" s="11">
        <f>T109</f>
        <v>1.2E-2</v>
      </c>
      <c r="Y109" s="4"/>
    </row>
    <row r="110" spans="2:73" ht="18" customHeight="1" x14ac:dyDescent="0.25">
      <c r="B110" s="9" t="s">
        <v>35</v>
      </c>
      <c r="C110" s="9"/>
      <c r="D110" s="4"/>
      <c r="E110" s="4" t="s">
        <v>36</v>
      </c>
      <c r="F110" s="4" t="s">
        <v>36</v>
      </c>
      <c r="G110" s="4" t="s">
        <v>36</v>
      </c>
      <c r="H110" s="4" t="s">
        <v>36</v>
      </c>
      <c r="I110" s="4" t="s">
        <v>36</v>
      </c>
      <c r="J110" s="4" t="s">
        <v>36</v>
      </c>
      <c r="K110" s="4" t="s">
        <v>36</v>
      </c>
      <c r="L110" s="4" t="s">
        <v>36</v>
      </c>
      <c r="M110" s="4"/>
      <c r="N110" s="9" t="s">
        <v>45</v>
      </c>
      <c r="O110" s="9"/>
      <c r="P110" s="10">
        <f>Q110*Q105+R110*R105+S110*S105+T110*T105+U110*U105+V110*V105+W110*W105+X110*X105</f>
        <v>0</v>
      </c>
      <c r="Q110" s="11">
        <f t="shared" si="61"/>
        <v>2.4299999999999999E-2</v>
      </c>
      <c r="R110" s="11">
        <f t="shared" si="61"/>
        <v>2.7E-2</v>
      </c>
      <c r="S110" s="11">
        <v>0.03</v>
      </c>
      <c r="T110" s="11">
        <f>S110+(S110*20%)</f>
        <v>3.5999999999999997E-2</v>
      </c>
      <c r="U110" s="11">
        <f>T110+(T110*10%)</f>
        <v>3.9599999999999996E-2</v>
      </c>
      <c r="V110" s="11">
        <v>5.0000000000000001E-3</v>
      </c>
      <c r="W110" s="11">
        <f>U110</f>
        <v>3.9599999999999996E-2</v>
      </c>
      <c r="X110" s="11">
        <f>T110</f>
        <v>3.5999999999999997E-2</v>
      </c>
      <c r="Y110" s="4"/>
    </row>
    <row r="111" spans="2:73" ht="18" customHeight="1" x14ac:dyDescent="0.25">
      <c r="N111" s="9" t="s">
        <v>33</v>
      </c>
      <c r="P111" s="10">
        <f>Q111*Q105+R111*R105+S111*S105+T111*T105+U111*U105+V111*V105+W111*W105+X111*X105</f>
        <v>0</v>
      </c>
      <c r="Q111" s="11">
        <v>5.0000000000000001E-3</v>
      </c>
      <c r="R111" s="11">
        <v>5.0000000000000001E-3</v>
      </c>
      <c r="S111" s="11">
        <v>5.0000000000000001E-3</v>
      </c>
      <c r="T111" s="11">
        <v>5.0000000000000001E-3</v>
      </c>
      <c r="U111" s="11">
        <v>5.0000000000000001E-3</v>
      </c>
      <c r="V111" s="11">
        <v>5.0000000000000001E-3</v>
      </c>
      <c r="W111" s="11">
        <v>5.0000000000000001E-3</v>
      </c>
      <c r="X111" s="11">
        <v>5.0000000000000001E-3</v>
      </c>
      <c r="Y111" s="4"/>
    </row>
    <row r="112" spans="2:73" ht="18" customHeight="1" x14ac:dyDescent="0.25">
      <c r="N112" s="9" t="s">
        <v>35</v>
      </c>
      <c r="P112" s="15"/>
      <c r="Q112" s="11" t="s">
        <v>36</v>
      </c>
      <c r="R112" s="11" t="s">
        <v>36</v>
      </c>
      <c r="S112" s="11" t="s">
        <v>36</v>
      </c>
      <c r="T112" s="11" t="s">
        <v>36</v>
      </c>
      <c r="U112" s="11" t="s">
        <v>36</v>
      </c>
      <c r="V112" s="11" t="s">
        <v>36</v>
      </c>
      <c r="W112" s="11" t="s">
        <v>36</v>
      </c>
      <c r="X112" s="11" t="s">
        <v>36</v>
      </c>
      <c r="Y112" s="4"/>
    </row>
    <row r="113" spans="1:85" ht="18" customHeight="1" x14ac:dyDescent="0.25"/>
    <row r="114" spans="1:85" ht="18" customHeight="1" x14ac:dyDescent="0.25">
      <c r="A114" s="1" t="s">
        <v>133</v>
      </c>
      <c r="B114" s="201" t="s">
        <v>1</v>
      </c>
      <c r="C114" s="201"/>
      <c r="D114" s="201"/>
      <c r="E114" s="201"/>
      <c r="F114" s="201"/>
      <c r="G114" s="201"/>
      <c r="H114" s="201"/>
      <c r="I114" s="201"/>
      <c r="J114" s="201"/>
      <c r="K114" s="201"/>
      <c r="L114" s="201"/>
      <c r="M114" s="201"/>
      <c r="N114" s="201" t="s">
        <v>2</v>
      </c>
      <c r="O114" s="201"/>
      <c r="P114" s="201"/>
      <c r="Q114" s="201"/>
      <c r="R114" s="201"/>
      <c r="S114" s="201"/>
      <c r="T114" s="201"/>
      <c r="U114" s="201"/>
      <c r="V114" s="201"/>
      <c r="W114" s="201"/>
      <c r="X114" s="201"/>
      <c r="Y114" s="201"/>
      <c r="Z114" s="201" t="s">
        <v>3</v>
      </c>
      <c r="AA114" s="201"/>
      <c r="AB114" s="201"/>
      <c r="AC114" s="201"/>
      <c r="AD114" s="201"/>
      <c r="AE114" s="201"/>
      <c r="AF114" s="201"/>
      <c r="AG114" s="201"/>
      <c r="AH114" s="201"/>
      <c r="AI114" s="201"/>
      <c r="AJ114" s="201"/>
      <c r="AK114" s="201"/>
      <c r="AL114" s="201" t="s">
        <v>4</v>
      </c>
      <c r="AM114" s="201"/>
      <c r="AN114" s="201"/>
      <c r="AO114" s="201"/>
      <c r="AP114" s="201"/>
      <c r="AQ114" s="201"/>
      <c r="AR114" s="201"/>
      <c r="AS114" s="201"/>
      <c r="AT114" s="201"/>
      <c r="AU114" s="201"/>
      <c r="AV114" s="201"/>
      <c r="AW114" s="201"/>
      <c r="AX114" s="202" t="s">
        <v>5</v>
      </c>
      <c r="AY114" s="203"/>
      <c r="AZ114" s="203"/>
      <c r="BA114" s="203"/>
      <c r="BB114" s="203"/>
      <c r="BC114" s="203"/>
      <c r="BD114" s="203"/>
      <c r="BE114" s="203"/>
      <c r="BF114" s="203"/>
      <c r="BG114" s="203"/>
      <c r="BH114" s="203"/>
      <c r="BI114" s="204"/>
      <c r="BJ114" s="202" t="s">
        <v>6</v>
      </c>
      <c r="BK114" s="203"/>
      <c r="BL114" s="203"/>
      <c r="BM114" s="203"/>
      <c r="BN114" s="203"/>
      <c r="BO114" s="203"/>
      <c r="BP114" s="203"/>
      <c r="BQ114" s="203"/>
      <c r="BR114" s="203"/>
      <c r="BS114" s="203"/>
      <c r="BT114" s="203"/>
      <c r="BU114" s="204"/>
      <c r="BV114" s="202" t="s">
        <v>7</v>
      </c>
      <c r="BW114" s="203"/>
      <c r="BX114" s="203"/>
      <c r="BY114" s="203"/>
      <c r="BZ114" s="203"/>
      <c r="CA114" s="203"/>
      <c r="CB114" s="203"/>
      <c r="CC114" s="203"/>
      <c r="CD114" s="203"/>
      <c r="CE114" s="203"/>
      <c r="CF114" s="203"/>
      <c r="CG114" s="204"/>
    </row>
    <row r="115" spans="1:85" ht="18" customHeight="1" x14ac:dyDescent="0.25">
      <c r="A115" s="3" t="s">
        <v>8</v>
      </c>
      <c r="B115" s="205" t="s">
        <v>134</v>
      </c>
      <c r="C115" s="205"/>
      <c r="D115" s="205"/>
      <c r="E115" s="205"/>
      <c r="F115" s="205"/>
      <c r="G115" s="205"/>
      <c r="H115" s="205"/>
      <c r="I115" s="205"/>
      <c r="J115" s="205"/>
      <c r="K115" s="205"/>
      <c r="L115" s="205"/>
      <c r="M115" s="205"/>
      <c r="N115" s="194" t="s">
        <v>135</v>
      </c>
      <c r="O115" s="195"/>
      <c r="P115" s="195"/>
      <c r="Q115" s="195"/>
      <c r="R115" s="195"/>
      <c r="S115" s="195"/>
      <c r="T115" s="195"/>
      <c r="U115" s="195"/>
      <c r="V115" s="195"/>
      <c r="W115" s="195"/>
      <c r="X115" s="195"/>
      <c r="Y115" s="196"/>
      <c r="Z115" s="194" t="s">
        <v>10</v>
      </c>
      <c r="AA115" s="195"/>
      <c r="AB115" s="195"/>
      <c r="AC115" s="195"/>
      <c r="AD115" s="195"/>
      <c r="AE115" s="195"/>
      <c r="AF115" s="195"/>
      <c r="AG115" s="195"/>
      <c r="AH115" s="195"/>
      <c r="AI115" s="195"/>
      <c r="AJ115" s="195"/>
      <c r="AK115" s="196"/>
      <c r="AL115" s="194" t="s">
        <v>11</v>
      </c>
      <c r="AM115" s="195"/>
      <c r="AN115" s="195"/>
      <c r="AO115" s="195"/>
      <c r="AP115" s="195"/>
      <c r="AQ115" s="195"/>
      <c r="AR115" s="195"/>
      <c r="AS115" s="195"/>
      <c r="AT115" s="195"/>
      <c r="AU115" s="195"/>
      <c r="AV115" s="195"/>
      <c r="AW115" s="196"/>
      <c r="AX115" s="194" t="s">
        <v>12</v>
      </c>
      <c r="AY115" s="195"/>
      <c r="AZ115" s="195"/>
      <c r="BA115" s="195"/>
      <c r="BB115" s="195"/>
      <c r="BC115" s="195"/>
      <c r="BD115" s="195"/>
      <c r="BE115" s="195"/>
      <c r="BF115" s="195"/>
      <c r="BG115" s="195"/>
      <c r="BH115" s="195"/>
      <c r="BI115" s="196"/>
      <c r="BJ115" s="194" t="s">
        <v>13</v>
      </c>
      <c r="BK115" s="195"/>
      <c r="BL115" s="195"/>
      <c r="BM115" s="195"/>
      <c r="BN115" s="195"/>
      <c r="BO115" s="195"/>
      <c r="BP115" s="195"/>
      <c r="BQ115" s="195"/>
      <c r="BR115" s="195"/>
      <c r="BS115" s="195"/>
      <c r="BT115" s="195"/>
      <c r="BU115" s="196"/>
      <c r="BV115" s="194" t="s">
        <v>14</v>
      </c>
      <c r="BW115" s="195"/>
      <c r="BX115" s="195"/>
      <c r="BY115" s="195"/>
      <c r="BZ115" s="195"/>
      <c r="CA115" s="195"/>
      <c r="CB115" s="195"/>
      <c r="CC115" s="195"/>
      <c r="CD115" s="195"/>
      <c r="CE115" s="195"/>
      <c r="CF115" s="195"/>
      <c r="CG115" s="196"/>
    </row>
    <row r="116" spans="1:85" ht="18" customHeight="1" x14ac:dyDescent="0.25">
      <c r="B116" s="4"/>
      <c r="C116" s="4"/>
      <c r="D116" s="5" t="s">
        <v>15</v>
      </c>
      <c r="E116" s="5" t="s">
        <v>16</v>
      </c>
      <c r="F116" s="5" t="s">
        <v>17</v>
      </c>
      <c r="G116" s="5" t="s">
        <v>18</v>
      </c>
      <c r="H116" s="5" t="s">
        <v>19</v>
      </c>
      <c r="I116" s="5" t="s">
        <v>20</v>
      </c>
      <c r="J116" s="5" t="s">
        <v>21</v>
      </c>
      <c r="K116" s="5" t="s">
        <v>22</v>
      </c>
      <c r="L116" s="5" t="s">
        <v>23</v>
      </c>
      <c r="M116" s="5"/>
      <c r="N116" s="4"/>
      <c r="O116" s="4"/>
      <c r="P116" s="5" t="s">
        <v>15</v>
      </c>
      <c r="Q116" s="5" t="s">
        <v>16</v>
      </c>
      <c r="R116" s="5" t="s">
        <v>17</v>
      </c>
      <c r="S116" s="5" t="s">
        <v>18</v>
      </c>
      <c r="T116" s="5" t="s">
        <v>19</v>
      </c>
      <c r="U116" s="5" t="s">
        <v>20</v>
      </c>
      <c r="V116" s="5" t="s">
        <v>21</v>
      </c>
      <c r="W116" s="5" t="s">
        <v>22</v>
      </c>
      <c r="X116" s="5" t="s">
        <v>23</v>
      </c>
      <c r="Y116" s="5"/>
      <c r="Z116" s="4"/>
      <c r="AA116" s="4"/>
      <c r="AB116" s="5" t="s">
        <v>15</v>
      </c>
      <c r="AC116" s="5" t="s">
        <v>16</v>
      </c>
      <c r="AD116" s="5" t="s">
        <v>17</v>
      </c>
      <c r="AE116" s="5" t="s">
        <v>18</v>
      </c>
      <c r="AF116" s="5" t="s">
        <v>19</v>
      </c>
      <c r="AG116" s="5" t="s">
        <v>20</v>
      </c>
      <c r="AH116" s="5" t="s">
        <v>21</v>
      </c>
      <c r="AI116" s="5" t="s">
        <v>22</v>
      </c>
      <c r="AJ116" s="5" t="s">
        <v>23</v>
      </c>
      <c r="AK116" s="5"/>
      <c r="AL116" s="4"/>
      <c r="AM116" s="4"/>
      <c r="AN116" s="5" t="s">
        <v>15</v>
      </c>
      <c r="AO116" s="5" t="s">
        <v>16</v>
      </c>
      <c r="AP116" s="5" t="s">
        <v>17</v>
      </c>
      <c r="AQ116" s="5" t="s">
        <v>18</v>
      </c>
      <c r="AR116" s="5" t="s">
        <v>19</v>
      </c>
      <c r="AS116" s="5" t="s">
        <v>20</v>
      </c>
      <c r="AT116" s="5" t="s">
        <v>21</v>
      </c>
      <c r="AU116" s="5" t="s">
        <v>22</v>
      </c>
      <c r="AV116" s="5" t="s">
        <v>23</v>
      </c>
      <c r="AW116" s="5"/>
      <c r="AX116" s="4"/>
      <c r="AY116" s="4"/>
      <c r="AZ116" s="5"/>
      <c r="BA116" s="5" t="s">
        <v>16</v>
      </c>
      <c r="BB116" s="5" t="s">
        <v>17</v>
      </c>
      <c r="BC116" s="5" t="s">
        <v>18</v>
      </c>
      <c r="BD116" s="5" t="s">
        <v>19</v>
      </c>
      <c r="BE116" s="5" t="s">
        <v>20</v>
      </c>
      <c r="BF116" s="5" t="s">
        <v>21</v>
      </c>
      <c r="BG116" s="5" t="s">
        <v>22</v>
      </c>
      <c r="BH116" s="5" t="s">
        <v>23</v>
      </c>
      <c r="BI116" s="5"/>
      <c r="BJ116" s="4"/>
      <c r="BK116" s="4"/>
      <c r="BL116" s="5" t="s">
        <v>15</v>
      </c>
      <c r="BM116" s="5" t="s">
        <v>16</v>
      </c>
      <c r="BN116" s="5" t="s">
        <v>17</v>
      </c>
      <c r="BO116" s="5" t="s">
        <v>18</v>
      </c>
      <c r="BP116" s="5" t="s">
        <v>19</v>
      </c>
      <c r="BQ116" s="5" t="s">
        <v>20</v>
      </c>
      <c r="BR116" s="5" t="s">
        <v>21</v>
      </c>
      <c r="BS116" s="5" t="s">
        <v>22</v>
      </c>
      <c r="BT116" s="5" t="s">
        <v>23</v>
      </c>
      <c r="BU116" s="5"/>
      <c r="BV116" s="4"/>
      <c r="BW116" s="4"/>
      <c r="BX116" s="5" t="s">
        <v>15</v>
      </c>
      <c r="BY116" s="5" t="s">
        <v>16</v>
      </c>
      <c r="BZ116" s="5" t="s">
        <v>17</v>
      </c>
      <c r="CA116" s="5" t="s">
        <v>18</v>
      </c>
      <c r="CB116" s="5" t="s">
        <v>19</v>
      </c>
      <c r="CC116" s="5" t="s">
        <v>20</v>
      </c>
      <c r="CD116" s="5" t="s">
        <v>21</v>
      </c>
      <c r="CE116" s="5" t="s">
        <v>22</v>
      </c>
      <c r="CF116" s="5" t="s">
        <v>23</v>
      </c>
      <c r="CG116" s="5"/>
    </row>
    <row r="117" spans="1:85" ht="18" customHeight="1" x14ac:dyDescent="0.25">
      <c r="B117" s="6" t="s">
        <v>24</v>
      </c>
      <c r="C117" s="6"/>
      <c r="D117" s="7">
        <f>SUM(E117:M117)</f>
        <v>0</v>
      </c>
      <c r="E117" s="7"/>
      <c r="F117" s="7"/>
      <c r="G117" s="7"/>
      <c r="H117" s="7"/>
      <c r="I117" s="7"/>
      <c r="J117" s="7"/>
      <c r="K117" s="7"/>
      <c r="L117" s="7"/>
      <c r="M117" s="4"/>
      <c r="N117" s="6" t="s">
        <v>24</v>
      </c>
      <c r="O117" s="6"/>
      <c r="P117" s="7">
        <f>SUM(Q117:Y117)</f>
        <v>0</v>
      </c>
      <c r="Q117" s="7"/>
      <c r="R117" s="7"/>
      <c r="S117" s="7"/>
      <c r="T117" s="7"/>
      <c r="U117" s="7"/>
      <c r="V117" s="7"/>
      <c r="W117" s="7"/>
      <c r="X117" s="7"/>
      <c r="Y117" s="4"/>
      <c r="Z117" s="6" t="s">
        <v>24</v>
      </c>
      <c r="AA117" s="6"/>
      <c r="AB117" s="7">
        <f>SUM(AC117:AK117)</f>
        <v>43</v>
      </c>
      <c r="AC117" s="7"/>
      <c r="AD117" s="7"/>
      <c r="AE117" s="7"/>
      <c r="AF117" s="7"/>
      <c r="AG117" s="7"/>
      <c r="AH117" s="7">
        <v>38</v>
      </c>
      <c r="AI117" s="7">
        <v>5</v>
      </c>
      <c r="AJ117" s="7"/>
      <c r="AK117" s="4"/>
      <c r="AL117" s="6" t="s">
        <v>24</v>
      </c>
      <c r="AM117" s="6"/>
      <c r="AN117" s="7">
        <f>SUM(AO117:AW117)</f>
        <v>0</v>
      </c>
      <c r="AO117" s="7"/>
      <c r="AP117" s="7"/>
      <c r="AQ117" s="7"/>
      <c r="AR117" s="7"/>
      <c r="AS117" s="7"/>
      <c r="AT117" s="7"/>
      <c r="AU117" s="7"/>
      <c r="AV117" s="7"/>
      <c r="AW117" s="4"/>
      <c r="AX117" s="6" t="s">
        <v>24</v>
      </c>
      <c r="AY117" s="6"/>
      <c r="AZ117" s="7">
        <f>SUM(BA117:BI117)</f>
        <v>0</v>
      </c>
      <c r="BA117" s="7"/>
      <c r="BB117" s="7"/>
      <c r="BC117" s="7"/>
      <c r="BD117" s="7"/>
      <c r="BE117" s="7"/>
      <c r="BF117" s="7"/>
      <c r="BG117" s="7"/>
      <c r="BH117" s="7"/>
      <c r="BI117" s="8"/>
      <c r="BJ117" s="6" t="s">
        <v>24</v>
      </c>
      <c r="BK117" s="6"/>
      <c r="BL117" s="7">
        <f>SUM(BM117:BU117)</f>
        <v>39</v>
      </c>
      <c r="BM117" s="7"/>
      <c r="BN117" s="7"/>
      <c r="BO117" s="7"/>
      <c r="BP117" s="7"/>
      <c r="BQ117" s="7"/>
      <c r="BR117" s="7">
        <v>38</v>
      </c>
      <c r="BS117" s="7">
        <v>1</v>
      </c>
      <c r="BT117" s="7"/>
      <c r="BU117" s="4"/>
      <c r="BV117" s="6" t="s">
        <v>24</v>
      </c>
      <c r="BW117" s="6"/>
      <c r="BX117" s="7">
        <f>SUM(BY117:CG117)</f>
        <v>39</v>
      </c>
      <c r="BY117" s="7"/>
      <c r="BZ117" s="7"/>
      <c r="CA117" s="7"/>
      <c r="CB117" s="7"/>
      <c r="CC117" s="7"/>
      <c r="CD117" s="7">
        <v>38</v>
      </c>
      <c r="CE117" s="7">
        <v>1</v>
      </c>
      <c r="CF117" s="7"/>
      <c r="CG117" s="4"/>
    </row>
    <row r="118" spans="1:85" ht="18" customHeight="1" x14ac:dyDescent="0.25">
      <c r="B118" s="9" t="s">
        <v>25</v>
      </c>
      <c r="C118" s="9"/>
      <c r="D118" s="10">
        <f>E118*E117+F118*F117+G118*G117+H118*H117+I118*I117+J118*J117+K118*K117+L118*L117</f>
        <v>0</v>
      </c>
      <c r="E118" s="11">
        <f t="shared" ref="E118:F120" si="62">F118-(F118*10%)</f>
        <v>0.12150000000000001</v>
      </c>
      <c r="F118" s="11">
        <f t="shared" si="62"/>
        <v>0.13500000000000001</v>
      </c>
      <c r="G118" s="11">
        <v>0.15</v>
      </c>
      <c r="H118" s="11">
        <f>G118+(G118*20%)</f>
        <v>0.18</v>
      </c>
      <c r="I118" s="11">
        <v>0.2</v>
      </c>
      <c r="J118" s="11">
        <v>0.3</v>
      </c>
      <c r="K118" s="11">
        <f>I118</f>
        <v>0.2</v>
      </c>
      <c r="L118" s="11">
        <f>H118</f>
        <v>0.18</v>
      </c>
      <c r="M118" s="4"/>
      <c r="N118" s="9" t="s">
        <v>26</v>
      </c>
      <c r="O118" s="9"/>
      <c r="P118" s="10">
        <f>Q118*Q117+R118*R117+S118*S117+T118*T117+U118*U117+V118*V117+W118*W117+X118*X117</f>
        <v>0</v>
      </c>
      <c r="Q118" s="11">
        <f t="shared" ref="Q118:R122" si="63">R118-(R118*10%)</f>
        <v>8.1000000000000003E-2</v>
      </c>
      <c r="R118" s="11">
        <f t="shared" si="63"/>
        <v>0.09</v>
      </c>
      <c r="S118" s="11">
        <v>0.1</v>
      </c>
      <c r="T118" s="11">
        <f>S118+(S118*20%)</f>
        <v>0.12000000000000001</v>
      </c>
      <c r="U118" s="11">
        <v>0.15</v>
      </c>
      <c r="V118" s="11">
        <v>0.2</v>
      </c>
      <c r="W118" s="11">
        <f>U118</f>
        <v>0.15</v>
      </c>
      <c r="X118" s="11">
        <f>T118</f>
        <v>0.12000000000000001</v>
      </c>
      <c r="Y118" s="4"/>
      <c r="Z118" s="9" t="s">
        <v>27</v>
      </c>
      <c r="AA118" s="9"/>
      <c r="AB118" s="10">
        <f>((AC118*AC117+AD118*AD117+AE118*AE117+AF118*AF117+AG118*AG117+AH118*AH117+AI118*AI117+AJ118*AJ117)/0.5)/12</f>
        <v>1.4933333333333332</v>
      </c>
      <c r="AC118" s="11">
        <v>5.7000000000000002E-2</v>
      </c>
      <c r="AD118" s="11">
        <v>6.3E-2</v>
      </c>
      <c r="AE118" s="11">
        <v>0.08</v>
      </c>
      <c r="AF118" s="11">
        <f>AE118+(AE118*10%)</f>
        <v>8.7999999999999995E-2</v>
      </c>
      <c r="AG118" s="11">
        <v>0.12</v>
      </c>
      <c r="AH118" s="11">
        <v>0.22</v>
      </c>
      <c r="AI118" s="11">
        <f>AG118</f>
        <v>0.12</v>
      </c>
      <c r="AJ118" s="11">
        <f>AF118</f>
        <v>8.7999999999999995E-2</v>
      </c>
      <c r="AK118" s="11"/>
      <c r="AL118" s="9" t="s">
        <v>11</v>
      </c>
      <c r="AM118" s="9"/>
      <c r="AN118" s="12">
        <f>(AO118*AO117+AP118*AP117+AQ118*AQ117+AR118*AR117+AS118*AS117+AT118*AT117+AU118*AU117+AV118*AV117)/60</f>
        <v>0</v>
      </c>
      <c r="AO118" s="13">
        <v>0.5</v>
      </c>
      <c r="AP118" s="14">
        <v>1</v>
      </c>
      <c r="AQ118" s="13">
        <v>1.5</v>
      </c>
      <c r="AR118" s="13">
        <v>1.5</v>
      </c>
      <c r="AS118" s="14">
        <v>2</v>
      </c>
      <c r="AT118" s="14">
        <v>3</v>
      </c>
      <c r="AU118" s="14">
        <f>AS118</f>
        <v>2</v>
      </c>
      <c r="AV118" s="13">
        <f>AR118</f>
        <v>1.5</v>
      </c>
      <c r="AW118" s="4"/>
      <c r="AX118" s="9" t="s">
        <v>28</v>
      </c>
      <c r="AY118" s="9"/>
      <c r="AZ118" s="10">
        <f>BA118*BA117+BB118*BB117+BC118*BC117+BD118*BD117+BE118*BE117+BF118*BF117+BG118*BG117+BH118*BH117</f>
        <v>0</v>
      </c>
      <c r="BA118" s="11">
        <f>BB118-(BB118*10%)</f>
        <v>8.1000000000000003E-2</v>
      </c>
      <c r="BB118" s="11">
        <f>BC118-(BC118*10%)</f>
        <v>0.09</v>
      </c>
      <c r="BC118" s="11">
        <v>0.1</v>
      </c>
      <c r="BD118" s="11">
        <f>BC118+(BC118*20%)</f>
        <v>0.12000000000000001</v>
      </c>
      <c r="BE118" s="11">
        <v>0.2</v>
      </c>
      <c r="BF118" s="11">
        <v>0.3</v>
      </c>
      <c r="BG118" s="11">
        <f>BE118</f>
        <v>0.2</v>
      </c>
      <c r="BH118" s="11">
        <f>BD118</f>
        <v>0.12000000000000001</v>
      </c>
      <c r="BI118" s="4"/>
      <c r="BJ118" s="9" t="s">
        <v>29</v>
      </c>
      <c r="BK118" s="9"/>
      <c r="BL118" s="10">
        <f>BM118*BM117+BN118*BN117+BO118*BO117+BP118*BP117+BQ118*BQ117+BR118*BR117+BS118*BS117+BT118*BT117</f>
        <v>114</v>
      </c>
      <c r="BM118" s="11"/>
      <c r="BN118" s="11"/>
      <c r="BO118" s="11"/>
      <c r="BP118" s="11"/>
      <c r="BQ118" s="11"/>
      <c r="BR118" s="11">
        <v>3</v>
      </c>
      <c r="BS118" s="11"/>
      <c r="BT118" s="11"/>
      <c r="BU118" s="11"/>
      <c r="BV118" s="9" t="s">
        <v>30</v>
      </c>
      <c r="BW118" s="9"/>
      <c r="BX118" s="10">
        <f>BY118*BY117+BZ118*BZ117+CA118*CA117+CB118*CB117+CC118*CC117+CD118*CD117+CE118*CE117+CF118*CF117</f>
        <v>11.5815</v>
      </c>
      <c r="BY118" s="11">
        <f t="shared" ref="BY118:BZ121" si="64">BZ118-(BZ118*10%)</f>
        <v>0.12150000000000001</v>
      </c>
      <c r="BZ118" s="11">
        <f t="shared" si="64"/>
        <v>0.13500000000000001</v>
      </c>
      <c r="CA118" s="11">
        <v>0.15</v>
      </c>
      <c r="CB118" s="11">
        <f t="shared" ref="CB118:CC121" si="65">CA118+(CA118*10%)</f>
        <v>0.16499999999999998</v>
      </c>
      <c r="CC118" s="11">
        <f t="shared" si="65"/>
        <v>0.18149999999999997</v>
      </c>
      <c r="CD118" s="11">
        <v>0.3</v>
      </c>
      <c r="CE118" s="11">
        <f>CC118</f>
        <v>0.18149999999999997</v>
      </c>
      <c r="CF118" s="11">
        <f>CB118</f>
        <v>0.16499999999999998</v>
      </c>
      <c r="CG118" s="4"/>
    </row>
    <row r="119" spans="1:85" ht="18" customHeight="1" x14ac:dyDescent="0.25">
      <c r="B119" s="9" t="s">
        <v>31</v>
      </c>
      <c r="C119" s="9"/>
      <c r="D119" s="10">
        <f>E119*E117+F119*F117+G119*G117+H119*H117+I119*I117+J119*J117+K119*K117+L119*L117</f>
        <v>0</v>
      </c>
      <c r="E119" s="11">
        <f t="shared" si="62"/>
        <v>2.0250000000000001E-2</v>
      </c>
      <c r="F119" s="11">
        <f t="shared" si="62"/>
        <v>2.2499999999999999E-2</v>
      </c>
      <c r="G119" s="11">
        <v>2.5000000000000001E-2</v>
      </c>
      <c r="H119" s="11">
        <f>G119+(G119*20%)</f>
        <v>3.0000000000000002E-2</v>
      </c>
      <c r="I119" s="11">
        <f>H119+(H119*10%)</f>
        <v>3.3000000000000002E-2</v>
      </c>
      <c r="J119" s="11">
        <f>G119*2</f>
        <v>0.05</v>
      </c>
      <c r="K119" s="11">
        <f>I119</f>
        <v>3.3000000000000002E-2</v>
      </c>
      <c r="L119" s="11">
        <f>H119</f>
        <v>3.0000000000000002E-2</v>
      </c>
      <c r="M119" s="4"/>
      <c r="N119" s="9" t="s">
        <v>32</v>
      </c>
      <c r="O119" s="9"/>
      <c r="P119" s="10">
        <f>Q119*Q117+R119*R117+S119*S117+T119*T117+U119*U117+V119*V117+W119*W117+X119*X117</f>
        <v>0</v>
      </c>
      <c r="Q119" s="11">
        <f t="shared" si="63"/>
        <v>2.0250000000000001E-2</v>
      </c>
      <c r="R119" s="11">
        <f t="shared" si="63"/>
        <v>2.2499999999999999E-2</v>
      </c>
      <c r="S119" s="11">
        <v>2.5000000000000001E-2</v>
      </c>
      <c r="T119" s="11">
        <f>S119+(S119*20%)</f>
        <v>3.0000000000000002E-2</v>
      </c>
      <c r="U119" s="11">
        <f>T119+(T119*10%)</f>
        <v>3.3000000000000002E-2</v>
      </c>
      <c r="V119" s="11">
        <v>7.4999999999999997E-2</v>
      </c>
      <c r="W119" s="11">
        <f>U119</f>
        <v>3.3000000000000002E-2</v>
      </c>
      <c r="X119" s="11">
        <f>T119</f>
        <v>3.0000000000000002E-2</v>
      </c>
      <c r="Y119" s="4"/>
      <c r="Z119" s="9" t="s">
        <v>33</v>
      </c>
      <c r="AA119" s="9"/>
      <c r="AB119" s="10">
        <f>AC119*AC117+AD119*AD117+AE119*AE117+AF119*AF117+AG119*AG117+AH119*AH117+AI119*AI117+AJ119*AJ117</f>
        <v>0.215</v>
      </c>
      <c r="AC119" s="11">
        <v>5.0000000000000001E-3</v>
      </c>
      <c r="AD119" s="11">
        <v>5.0000000000000001E-3</v>
      </c>
      <c r="AE119" s="11">
        <v>5.0000000000000001E-3</v>
      </c>
      <c r="AF119" s="11">
        <v>5.0000000000000001E-3</v>
      </c>
      <c r="AG119" s="11">
        <v>5.0000000000000001E-3</v>
      </c>
      <c r="AH119" s="11">
        <v>5.0000000000000001E-3</v>
      </c>
      <c r="AI119" s="11">
        <v>5.0000000000000001E-3</v>
      </c>
      <c r="AJ119" s="11">
        <v>5.0000000000000001E-3</v>
      </c>
      <c r="AK119" s="4"/>
      <c r="AL119" s="9" t="s">
        <v>33</v>
      </c>
      <c r="AM119" s="9"/>
      <c r="AN119" s="10">
        <f>AO119*AO117+AP119*AP117+AQ119*AQ117+AR119*AR117+AS119*AS117+AT119*AT117+AU119*AU117+AV119*AV117</f>
        <v>0</v>
      </c>
      <c r="AO119" s="11">
        <v>5.0000000000000001E-3</v>
      </c>
      <c r="AP119" s="11">
        <v>5.0000000000000001E-3</v>
      </c>
      <c r="AQ119" s="11">
        <v>5.0000000000000001E-3</v>
      </c>
      <c r="AR119" s="11">
        <v>5.0000000000000001E-3</v>
      </c>
      <c r="AS119" s="11">
        <v>5.0000000000000001E-3</v>
      </c>
      <c r="AT119" s="11">
        <v>5.0000000000000001E-3</v>
      </c>
      <c r="AU119" s="11">
        <v>5.0000000000000001E-3</v>
      </c>
      <c r="AV119" s="11">
        <v>5.0000000000000001E-3</v>
      </c>
      <c r="AW119" s="4"/>
      <c r="AX119" s="9" t="s">
        <v>33</v>
      </c>
      <c r="AY119" s="9"/>
      <c r="AZ119" s="10">
        <f>BA119*BA117+BB119*BB117+BC119*BC117+BD119*BD117+BE119*BE117+BF119*BF117+BG119*BG117+BH119*BH117</f>
        <v>0</v>
      </c>
      <c r="BA119" s="11">
        <v>5.0000000000000001E-3</v>
      </c>
      <c r="BB119" s="11">
        <v>5.0000000000000001E-3</v>
      </c>
      <c r="BC119" s="11">
        <v>5.0000000000000001E-3</v>
      </c>
      <c r="BD119" s="11">
        <v>5.0000000000000001E-3</v>
      </c>
      <c r="BE119" s="11">
        <v>5.0000000000000001E-3</v>
      </c>
      <c r="BF119" s="11">
        <v>5.0000000000000001E-3</v>
      </c>
      <c r="BG119" s="11">
        <v>5.0000000000000001E-3</v>
      </c>
      <c r="BH119" s="11">
        <v>5.0000000000000001E-3</v>
      </c>
      <c r="BI119" s="4"/>
      <c r="BJ119" s="9" t="s">
        <v>33</v>
      </c>
      <c r="BK119" s="9"/>
      <c r="BL119" s="10">
        <f>BM119*BM117+BN119*BN117+BO119*BO117+BP119*BP117+BQ119*BQ117+BR119*BR117+BS119*BS117+BT119*BT117</f>
        <v>0.19500000000000001</v>
      </c>
      <c r="BM119" s="11">
        <v>5.0000000000000001E-3</v>
      </c>
      <c r="BN119" s="11">
        <v>5.0000000000000001E-3</v>
      </c>
      <c r="BO119" s="11">
        <v>5.0000000000000001E-3</v>
      </c>
      <c r="BP119" s="11">
        <v>5.0000000000000001E-3</v>
      </c>
      <c r="BQ119" s="11">
        <v>5.0000000000000001E-3</v>
      </c>
      <c r="BR119" s="11">
        <v>5.0000000000000001E-3</v>
      </c>
      <c r="BS119" s="11">
        <v>5.0000000000000001E-3</v>
      </c>
      <c r="BT119" s="11">
        <v>5.0000000000000001E-3</v>
      </c>
      <c r="BU119" s="4"/>
      <c r="BV119" s="9" t="s">
        <v>32</v>
      </c>
      <c r="BW119" s="9"/>
      <c r="BX119" s="10">
        <f>BY119*BY117+BZ119*BZ117+CA119*CA117+CB119*CB117+CC119*CC117+CD119*CD117+CE119*CE117+CF119*CF117</f>
        <v>1.15452</v>
      </c>
      <c r="BY119" s="11">
        <f t="shared" si="64"/>
        <v>9.7200000000000012E-3</v>
      </c>
      <c r="BZ119" s="11">
        <f t="shared" si="64"/>
        <v>1.0800000000000001E-2</v>
      </c>
      <c r="CA119" s="11">
        <v>1.2E-2</v>
      </c>
      <c r="CB119" s="11">
        <f t="shared" si="65"/>
        <v>1.32E-2</v>
      </c>
      <c r="CC119" s="11">
        <f t="shared" si="65"/>
        <v>1.452E-2</v>
      </c>
      <c r="CD119" s="11">
        <v>0.03</v>
      </c>
      <c r="CE119" s="11">
        <f>CC119</f>
        <v>1.452E-2</v>
      </c>
      <c r="CF119" s="11">
        <f>CB119</f>
        <v>1.32E-2</v>
      </c>
      <c r="CG119" s="4"/>
    </row>
    <row r="120" spans="1:85" ht="18" customHeight="1" x14ac:dyDescent="0.25">
      <c r="B120" s="9" t="s">
        <v>32</v>
      </c>
      <c r="C120" s="9"/>
      <c r="D120" s="10">
        <f>E120*E117+F120*F117+G120*G117+H120*H117+I120*I117+J120*J117+K120*K117+L120*L117</f>
        <v>0</v>
      </c>
      <c r="E120" s="11">
        <f t="shared" si="62"/>
        <v>2.0250000000000001E-2</v>
      </c>
      <c r="F120" s="11">
        <f t="shared" si="62"/>
        <v>2.2499999999999999E-2</v>
      </c>
      <c r="G120" s="11">
        <v>2.5000000000000001E-2</v>
      </c>
      <c r="H120" s="11">
        <f>G120+(G120*20%)</f>
        <v>3.0000000000000002E-2</v>
      </c>
      <c r="I120" s="11">
        <f>H120+(H120*10%)</f>
        <v>3.3000000000000002E-2</v>
      </c>
      <c r="J120" s="11">
        <f>G120*2</f>
        <v>0.05</v>
      </c>
      <c r="K120" s="11">
        <f>I120</f>
        <v>3.3000000000000002E-2</v>
      </c>
      <c r="L120" s="11">
        <f>H120</f>
        <v>3.0000000000000002E-2</v>
      </c>
      <c r="M120" s="4"/>
      <c r="N120" s="9" t="s">
        <v>31</v>
      </c>
      <c r="O120" s="9"/>
      <c r="P120" s="10">
        <f>Q120*Q117+R120*R117+S120*S117+T120*T117+U120*U117+V120*V117+W120*W117+X120*X117</f>
        <v>0</v>
      </c>
      <c r="Q120" s="11">
        <f t="shared" si="63"/>
        <v>2.0250000000000001E-2</v>
      </c>
      <c r="R120" s="11">
        <f t="shared" si="63"/>
        <v>2.2499999999999999E-2</v>
      </c>
      <c r="S120" s="11">
        <v>2.5000000000000001E-2</v>
      </c>
      <c r="T120" s="11">
        <f>S120+(S120*20%)</f>
        <v>3.0000000000000002E-2</v>
      </c>
      <c r="U120" s="11">
        <f>T120+(T120*10%)</f>
        <v>3.3000000000000002E-2</v>
      </c>
      <c r="V120" s="11">
        <v>7.4999999999999997E-2</v>
      </c>
      <c r="W120" s="11">
        <f>U120</f>
        <v>3.3000000000000002E-2</v>
      </c>
      <c r="X120" s="11">
        <f>T120</f>
        <v>3.0000000000000002E-2</v>
      </c>
      <c r="Y120" s="4"/>
      <c r="Z120" s="9" t="s">
        <v>34</v>
      </c>
      <c r="AA120" s="9"/>
      <c r="AB120" s="10">
        <f>AC120*AC117+AD120*AD117+AE120*AE117+AF120*AF117+AG120*AG117+AH120*AH117+AI120*AI117+AJ120*AJ117</f>
        <v>1.0250000000000001</v>
      </c>
      <c r="AC120" s="11">
        <f>AD120-(AD120*10%)</f>
        <v>8.1000000000000013E-3</v>
      </c>
      <c r="AD120" s="11">
        <f>AE120-(AE120*10%)</f>
        <v>9.0000000000000011E-3</v>
      </c>
      <c r="AE120" s="11">
        <v>0.01</v>
      </c>
      <c r="AF120" s="11">
        <f>AE120+(AE120*20%)</f>
        <v>1.2E-2</v>
      </c>
      <c r="AG120" s="11">
        <v>1.4999999999999999E-2</v>
      </c>
      <c r="AH120" s="4">
        <v>2.5000000000000001E-2</v>
      </c>
      <c r="AI120" s="11">
        <f>AG120</f>
        <v>1.4999999999999999E-2</v>
      </c>
      <c r="AJ120" s="11">
        <f>AF120</f>
        <v>1.2E-2</v>
      </c>
      <c r="AK120" s="4"/>
      <c r="AL120" s="9" t="s">
        <v>35</v>
      </c>
      <c r="AM120" s="9"/>
      <c r="AN120" s="10"/>
      <c r="AO120" s="11" t="s">
        <v>36</v>
      </c>
      <c r="AP120" s="11" t="s">
        <v>36</v>
      </c>
      <c r="AQ120" s="11" t="s">
        <v>36</v>
      </c>
      <c r="AR120" s="11" t="s">
        <v>36</v>
      </c>
      <c r="AS120" s="11" t="s">
        <v>36</v>
      </c>
      <c r="AT120" s="11" t="s">
        <v>36</v>
      </c>
      <c r="AU120" s="11" t="s">
        <v>36</v>
      </c>
      <c r="AV120" s="11" t="s">
        <v>36</v>
      </c>
      <c r="AW120" s="4"/>
      <c r="AX120" s="9" t="s">
        <v>35</v>
      </c>
      <c r="AY120" s="9"/>
      <c r="AZ120" s="10"/>
      <c r="BA120" s="4" t="s">
        <v>36</v>
      </c>
      <c r="BB120" s="4" t="s">
        <v>36</v>
      </c>
      <c r="BC120" s="4" t="s">
        <v>36</v>
      </c>
      <c r="BD120" s="4" t="s">
        <v>36</v>
      </c>
      <c r="BE120" s="4" t="s">
        <v>36</v>
      </c>
      <c r="BF120" s="4" t="s">
        <v>36</v>
      </c>
      <c r="BG120" s="4" t="s">
        <v>36</v>
      </c>
      <c r="BH120" s="4" t="s">
        <v>36</v>
      </c>
      <c r="BI120" s="4"/>
      <c r="BJ120" s="9" t="s">
        <v>37</v>
      </c>
      <c r="BK120" s="9"/>
      <c r="BL120" s="10"/>
      <c r="BM120" s="11"/>
      <c r="BN120" s="11"/>
      <c r="BO120" s="11"/>
      <c r="BP120" s="11"/>
      <c r="BQ120" s="11"/>
      <c r="BR120" s="11"/>
      <c r="BS120" s="11"/>
      <c r="BT120" s="11"/>
      <c r="BU120" s="4"/>
      <c r="BV120" s="9" t="s">
        <v>31</v>
      </c>
      <c r="BW120" s="9"/>
      <c r="BX120" s="10">
        <f>BY120*BY117+BZ120*BZ117+CA120*CA117+CB120*CB117+CC120*CC117+CD120*CD117+CE120*CE117+CF120*CF117</f>
        <v>1.15452</v>
      </c>
      <c r="BY120" s="11">
        <f t="shared" si="64"/>
        <v>9.7200000000000012E-3</v>
      </c>
      <c r="BZ120" s="11">
        <f t="shared" si="64"/>
        <v>1.0800000000000001E-2</v>
      </c>
      <c r="CA120" s="11">
        <v>1.2E-2</v>
      </c>
      <c r="CB120" s="11">
        <f t="shared" si="65"/>
        <v>1.32E-2</v>
      </c>
      <c r="CC120" s="11">
        <f t="shared" si="65"/>
        <v>1.452E-2</v>
      </c>
      <c r="CD120" s="11">
        <v>0.03</v>
      </c>
      <c r="CE120" s="11">
        <f>CC120</f>
        <v>1.452E-2</v>
      </c>
      <c r="CF120" s="11">
        <f>CB120</f>
        <v>1.32E-2</v>
      </c>
      <c r="CG120" s="4"/>
    </row>
    <row r="121" spans="1:85" ht="18" customHeight="1" x14ac:dyDescent="0.25">
      <c r="B121" s="9" t="s">
        <v>38</v>
      </c>
      <c r="C121" s="9"/>
      <c r="D121" s="10">
        <f>E121*E117+F121*F117+G121*G117+H121*H117+I121*I117+J121*J117+K121*K117+L121*L117</f>
        <v>0</v>
      </c>
      <c r="E121" s="11">
        <v>8.0000000000000002E-3</v>
      </c>
      <c r="F121" s="11">
        <v>8.0000000000000002E-3</v>
      </c>
      <c r="G121" s="11">
        <v>8.0000000000000002E-3</v>
      </c>
      <c r="H121" s="11">
        <v>8.0000000000000002E-3</v>
      </c>
      <c r="I121" s="11">
        <v>8.0000000000000002E-3</v>
      </c>
      <c r="J121" s="11">
        <v>8.0000000000000002E-3</v>
      </c>
      <c r="K121" s="11">
        <v>8.0000000000000002E-3</v>
      </c>
      <c r="L121" s="11">
        <v>8.0000000000000002E-3</v>
      </c>
      <c r="M121" s="4"/>
      <c r="N121" s="9" t="s">
        <v>39</v>
      </c>
      <c r="O121" s="9"/>
      <c r="P121" s="10">
        <f>Q121*Q117+R121*R117+S121*S117+T121*T117+U121*U117+V121*V117+W121*W117+X121*X117</f>
        <v>0</v>
      </c>
      <c r="Q121" s="11">
        <f t="shared" si="63"/>
        <v>1.6200000000000003E-2</v>
      </c>
      <c r="R121" s="11">
        <f t="shared" si="63"/>
        <v>1.8000000000000002E-2</v>
      </c>
      <c r="S121" s="11">
        <v>0.02</v>
      </c>
      <c r="T121" s="11">
        <f>S121+(S121*20%)</f>
        <v>2.4E-2</v>
      </c>
      <c r="U121" s="11">
        <f>T121</f>
        <v>2.4E-2</v>
      </c>
      <c r="V121" s="11">
        <v>0.05</v>
      </c>
      <c r="W121" s="11">
        <f>U121</f>
        <v>2.4E-2</v>
      </c>
      <c r="X121" s="11">
        <f>S121</f>
        <v>0.02</v>
      </c>
      <c r="Y121" s="4"/>
      <c r="Z121" s="9" t="s">
        <v>35</v>
      </c>
      <c r="AA121" s="9"/>
      <c r="AB121" s="15"/>
      <c r="AC121" s="4" t="s">
        <v>36</v>
      </c>
      <c r="AD121" s="4" t="s">
        <v>36</v>
      </c>
      <c r="AE121" s="4" t="s">
        <v>36</v>
      </c>
      <c r="AF121" s="4" t="s">
        <v>36</v>
      </c>
      <c r="AG121" s="4" t="s">
        <v>36</v>
      </c>
      <c r="AH121" s="4" t="s">
        <v>36</v>
      </c>
      <c r="AI121" s="4" t="s">
        <v>36</v>
      </c>
      <c r="AJ121" s="4" t="s">
        <v>36</v>
      </c>
      <c r="AK121" s="4"/>
      <c r="AL121" s="191" t="s">
        <v>109</v>
      </c>
      <c r="AM121" s="192"/>
      <c r="AN121" s="192"/>
      <c r="AO121" s="192"/>
      <c r="AP121" s="192"/>
      <c r="AQ121" s="192"/>
      <c r="AR121" s="192"/>
      <c r="AS121" s="192"/>
      <c r="AT121" s="192"/>
      <c r="AU121" s="192"/>
      <c r="AV121" s="192"/>
      <c r="AW121" s="193"/>
      <c r="AX121" s="191" t="s">
        <v>137</v>
      </c>
      <c r="AY121" s="192"/>
      <c r="AZ121" s="192"/>
      <c r="BA121" s="192"/>
      <c r="BB121" s="192"/>
      <c r="BC121" s="192"/>
      <c r="BD121" s="192"/>
      <c r="BE121" s="192"/>
      <c r="BF121" s="192"/>
      <c r="BG121" s="192"/>
      <c r="BH121" s="192"/>
      <c r="BI121" s="193"/>
      <c r="BJ121" s="9" t="s">
        <v>42</v>
      </c>
      <c r="BK121" s="9"/>
      <c r="BL121" s="10"/>
      <c r="BM121" s="11"/>
      <c r="BN121" s="11"/>
      <c r="BO121" s="11"/>
      <c r="BP121" s="11"/>
      <c r="BQ121" s="11"/>
      <c r="BR121" s="11"/>
      <c r="BS121" s="11"/>
      <c r="BT121" s="11"/>
      <c r="BU121" s="4"/>
      <c r="BV121" s="9" t="s">
        <v>43</v>
      </c>
      <c r="BW121" s="9"/>
      <c r="BX121" s="10">
        <f>BY121*BY117+BZ121*BZ117+CA121*CA117+CB121*CB117+CC121*CC117+CD121*CD117+CE121*CE117+CF121*CF117</f>
        <v>1.15452</v>
      </c>
      <c r="BY121" s="11">
        <f t="shared" si="64"/>
        <v>9.7200000000000012E-3</v>
      </c>
      <c r="BZ121" s="11">
        <f t="shared" si="64"/>
        <v>1.0800000000000001E-2</v>
      </c>
      <c r="CA121" s="11">
        <v>1.2E-2</v>
      </c>
      <c r="CB121" s="11">
        <f t="shared" si="65"/>
        <v>1.32E-2</v>
      </c>
      <c r="CC121" s="11">
        <f t="shared" si="65"/>
        <v>1.452E-2</v>
      </c>
      <c r="CD121" s="11">
        <v>0.03</v>
      </c>
      <c r="CE121" s="11">
        <f>CC121</f>
        <v>1.452E-2</v>
      </c>
      <c r="CF121" s="11">
        <f>CB121</f>
        <v>1.32E-2</v>
      </c>
      <c r="CG121" s="4"/>
    </row>
    <row r="122" spans="1:85" ht="18" customHeight="1" x14ac:dyDescent="0.25">
      <c r="B122" s="9" t="s">
        <v>33</v>
      </c>
      <c r="C122" s="9"/>
      <c r="D122" s="10">
        <f>E122*E117+F122*F117+G122*G117+H122*H117+I122*I117+J122*J117+K122*K117+L122*L117</f>
        <v>0</v>
      </c>
      <c r="E122" s="11">
        <v>5.0000000000000001E-3</v>
      </c>
      <c r="F122" s="11">
        <v>5.0000000000000001E-3</v>
      </c>
      <c r="G122" s="11">
        <v>5.0000000000000001E-3</v>
      </c>
      <c r="H122" s="11">
        <v>5.0000000000000001E-3</v>
      </c>
      <c r="I122" s="11">
        <v>5.0000000000000001E-3</v>
      </c>
      <c r="J122" s="11">
        <v>5.0000000000000001E-3</v>
      </c>
      <c r="K122" s="11">
        <v>5.0000000000000001E-3</v>
      </c>
      <c r="L122" s="11">
        <v>5.0000000000000001E-3</v>
      </c>
      <c r="M122" s="4"/>
      <c r="N122" s="9" t="s">
        <v>43</v>
      </c>
      <c r="O122" s="9"/>
      <c r="P122" s="10">
        <f>Q122*Q117+R122*R117+S122*S117+T122*T117+U122*U117+V122*V117+W122*W117+X122*X117</f>
        <v>0</v>
      </c>
      <c r="Q122" s="11">
        <f t="shared" si="63"/>
        <v>2.0250000000000001E-2</v>
      </c>
      <c r="R122" s="11">
        <f t="shared" si="63"/>
        <v>2.2499999999999999E-2</v>
      </c>
      <c r="S122" s="11">
        <v>2.5000000000000001E-2</v>
      </c>
      <c r="T122" s="11">
        <f>S122+(S122*20%)</f>
        <v>3.0000000000000002E-2</v>
      </c>
      <c r="U122" s="11">
        <f>T122</f>
        <v>3.0000000000000002E-2</v>
      </c>
      <c r="V122" s="11">
        <v>0.05</v>
      </c>
      <c r="W122" s="11">
        <f>U122</f>
        <v>3.0000000000000002E-2</v>
      </c>
      <c r="X122" s="11">
        <f>S122</f>
        <v>2.5000000000000001E-2</v>
      </c>
      <c r="Y122" s="4"/>
      <c r="Z122" s="200" t="s">
        <v>44</v>
      </c>
      <c r="AA122" s="200"/>
      <c r="AB122" s="200"/>
      <c r="AC122" s="200"/>
      <c r="AD122" s="200"/>
      <c r="AE122" s="200"/>
      <c r="AF122" s="200"/>
      <c r="AG122" s="200"/>
      <c r="AH122" s="200"/>
      <c r="AI122" s="200"/>
      <c r="AJ122" s="200"/>
      <c r="AK122" s="200"/>
      <c r="AL122" s="4"/>
      <c r="AM122" s="4"/>
      <c r="AN122" s="5" t="s">
        <v>15</v>
      </c>
      <c r="AO122" s="5" t="s">
        <v>16</v>
      </c>
      <c r="AP122" s="5" t="s">
        <v>17</v>
      </c>
      <c r="AQ122" s="5" t="s">
        <v>18</v>
      </c>
      <c r="AR122" s="5" t="s">
        <v>19</v>
      </c>
      <c r="AS122" s="5" t="s">
        <v>20</v>
      </c>
      <c r="AT122" s="5" t="s">
        <v>21</v>
      </c>
      <c r="AU122" s="5" t="s">
        <v>22</v>
      </c>
      <c r="AV122" s="5" t="s">
        <v>23</v>
      </c>
      <c r="AW122" s="5"/>
      <c r="AX122" s="4"/>
      <c r="AY122" s="4"/>
      <c r="AZ122" s="5" t="s">
        <v>15</v>
      </c>
      <c r="BA122" s="5" t="s">
        <v>16</v>
      </c>
      <c r="BB122" s="5" t="s">
        <v>17</v>
      </c>
      <c r="BC122" s="5" t="s">
        <v>18</v>
      </c>
      <c r="BD122" s="5" t="s">
        <v>19</v>
      </c>
      <c r="BE122" s="5" t="s">
        <v>20</v>
      </c>
      <c r="BF122" s="5" t="s">
        <v>21</v>
      </c>
      <c r="BG122" s="5" t="s">
        <v>22</v>
      </c>
      <c r="BH122" s="5" t="s">
        <v>23</v>
      </c>
      <c r="BI122" s="5"/>
      <c r="BJ122" s="9" t="s">
        <v>34</v>
      </c>
      <c r="BK122" s="9"/>
      <c r="BL122" s="10">
        <f>BM122*BM117+BN122*BN117+BO122*BO117+BP122*BP117+BQ122*BQ117+BR122*BR117+BS122*BS117+BT122*BT117</f>
        <v>0.96500000000000008</v>
      </c>
      <c r="BM122" s="11">
        <f>BN122-(BN122*10%)</f>
        <v>8.1000000000000013E-3</v>
      </c>
      <c r="BN122" s="11">
        <f>BO122-(BO122*10%)</f>
        <v>9.0000000000000011E-3</v>
      </c>
      <c r="BO122" s="11">
        <v>0.01</v>
      </c>
      <c r="BP122" s="11">
        <f>BO122+(BO122*20%)</f>
        <v>1.2E-2</v>
      </c>
      <c r="BQ122" s="11">
        <v>1.4999999999999999E-2</v>
      </c>
      <c r="BR122" s="4">
        <v>2.5000000000000001E-2</v>
      </c>
      <c r="BS122" s="11">
        <f>BQ122</f>
        <v>1.4999999999999999E-2</v>
      </c>
      <c r="BT122" s="11">
        <f>BP122</f>
        <v>1.2E-2</v>
      </c>
      <c r="BU122" s="4"/>
      <c r="BV122" s="9" t="s">
        <v>33</v>
      </c>
      <c r="BW122" s="9"/>
      <c r="BX122" s="10">
        <f>BY122*BY117+BZ122*BZ117+CA122*CA117+CB122*CB117+CC122*CC117+CD122*CD117+CE122*CE117+CF122*CF117</f>
        <v>0.19500000000000001</v>
      </c>
      <c r="BY122" s="11">
        <v>5.0000000000000001E-3</v>
      </c>
      <c r="BZ122" s="11">
        <v>5.0000000000000001E-3</v>
      </c>
      <c r="CA122" s="11">
        <v>5.0000000000000001E-3</v>
      </c>
      <c r="CB122" s="11">
        <v>5.0000000000000001E-3</v>
      </c>
      <c r="CC122" s="11">
        <v>5.0000000000000001E-3</v>
      </c>
      <c r="CD122" s="11">
        <v>5.0000000000000001E-3</v>
      </c>
      <c r="CE122" s="11">
        <v>5.0000000000000001E-3</v>
      </c>
      <c r="CF122" s="11">
        <v>5.0000000000000001E-3</v>
      </c>
      <c r="CG122" s="4"/>
    </row>
    <row r="123" spans="1:85" ht="18" customHeight="1" x14ac:dyDescent="0.25">
      <c r="B123" s="9" t="s">
        <v>35</v>
      </c>
      <c r="C123" s="9"/>
      <c r="D123" s="10"/>
      <c r="E123" s="11" t="s">
        <v>36</v>
      </c>
      <c r="F123" s="11" t="s">
        <v>36</v>
      </c>
      <c r="G123" s="11" t="s">
        <v>36</v>
      </c>
      <c r="H123" s="11" t="s">
        <v>36</v>
      </c>
      <c r="I123" s="11" t="s">
        <v>36</v>
      </c>
      <c r="J123" s="11" t="s">
        <v>36</v>
      </c>
      <c r="K123" s="11" t="s">
        <v>36</v>
      </c>
      <c r="L123" s="11" t="s">
        <v>36</v>
      </c>
      <c r="M123" s="4"/>
      <c r="N123" s="9" t="s">
        <v>33</v>
      </c>
      <c r="O123" s="9"/>
      <c r="P123" s="10">
        <f>Q123*Q117+R123*R117+S123*S117+T123*T117+U123*U117+V123*V117+W123*W117+X123*X117</f>
        <v>0</v>
      </c>
      <c r="Q123" s="11">
        <v>5.0000000000000001E-3</v>
      </c>
      <c r="R123" s="11">
        <v>5.0000000000000001E-3</v>
      </c>
      <c r="S123" s="11">
        <v>5.0000000000000001E-3</v>
      </c>
      <c r="T123" s="11">
        <v>5.0000000000000001E-3</v>
      </c>
      <c r="U123" s="11">
        <v>5.0000000000000001E-3</v>
      </c>
      <c r="V123" s="11">
        <v>5.0000000000000001E-3</v>
      </c>
      <c r="W123" s="11">
        <v>5.0000000000000001E-3</v>
      </c>
      <c r="X123" s="11">
        <v>5.0000000000000001E-3</v>
      </c>
      <c r="Y123" s="4"/>
      <c r="Z123" s="4"/>
      <c r="AA123" s="4"/>
      <c r="AB123" s="5" t="s">
        <v>15</v>
      </c>
      <c r="AC123" s="5" t="s">
        <v>16</v>
      </c>
      <c r="AD123" s="5" t="s">
        <v>17</v>
      </c>
      <c r="AE123" s="5" t="s">
        <v>18</v>
      </c>
      <c r="AF123" s="5" t="s">
        <v>19</v>
      </c>
      <c r="AG123" s="5" t="s">
        <v>20</v>
      </c>
      <c r="AH123" s="5" t="s">
        <v>21</v>
      </c>
      <c r="AI123" s="5" t="s">
        <v>22</v>
      </c>
      <c r="AJ123" s="5" t="s">
        <v>23</v>
      </c>
      <c r="AK123" s="5"/>
      <c r="AL123" s="6" t="s">
        <v>24</v>
      </c>
      <c r="AM123" s="6"/>
      <c r="AN123" s="7">
        <f>SUM(AO123:AW123)</f>
        <v>328</v>
      </c>
      <c r="AO123" s="7">
        <v>138</v>
      </c>
      <c r="AP123" s="7">
        <v>42</v>
      </c>
      <c r="AQ123" s="7">
        <v>45</v>
      </c>
      <c r="AR123" s="7"/>
      <c r="AS123" s="7">
        <v>53</v>
      </c>
      <c r="AT123" s="7">
        <v>25</v>
      </c>
      <c r="AU123" s="7">
        <v>5</v>
      </c>
      <c r="AV123" s="7">
        <v>20</v>
      </c>
      <c r="AW123" s="8"/>
      <c r="AX123" s="6" t="s">
        <v>24</v>
      </c>
      <c r="AY123" s="6"/>
      <c r="AZ123" s="7">
        <f>SUM(BA123:BI123)</f>
        <v>0</v>
      </c>
      <c r="BA123" s="7"/>
      <c r="BB123" s="7"/>
      <c r="BC123" s="7"/>
      <c r="BD123" s="7"/>
      <c r="BE123" s="7"/>
      <c r="BF123" s="7"/>
      <c r="BG123" s="7"/>
      <c r="BH123" s="7"/>
      <c r="BI123" s="8"/>
      <c r="BJ123" s="9" t="s">
        <v>35</v>
      </c>
      <c r="BK123" s="9"/>
      <c r="BL123" s="15"/>
      <c r="BM123" s="4" t="s">
        <v>36</v>
      </c>
      <c r="BN123" s="4" t="s">
        <v>36</v>
      </c>
      <c r="BO123" s="4" t="s">
        <v>36</v>
      </c>
      <c r="BP123" s="4" t="s">
        <v>36</v>
      </c>
      <c r="BQ123" s="4" t="s">
        <v>36</v>
      </c>
      <c r="BR123" s="4" t="s">
        <v>36</v>
      </c>
      <c r="BS123" s="4" t="s">
        <v>36</v>
      </c>
      <c r="BT123" s="4" t="s">
        <v>36</v>
      </c>
      <c r="BU123" s="4"/>
      <c r="BV123" s="9" t="s">
        <v>35</v>
      </c>
      <c r="BW123" s="9"/>
      <c r="BX123" s="15"/>
      <c r="BY123" s="4" t="s">
        <v>36</v>
      </c>
      <c r="BZ123" s="4" t="s">
        <v>36</v>
      </c>
      <c r="CA123" s="4" t="s">
        <v>36</v>
      </c>
      <c r="CB123" s="4" t="s">
        <v>36</v>
      </c>
      <c r="CC123" s="4" t="s">
        <v>36</v>
      </c>
      <c r="CD123" s="4" t="s">
        <v>36</v>
      </c>
      <c r="CE123" s="4" t="s">
        <v>36</v>
      </c>
      <c r="CF123" s="4" t="s">
        <v>36</v>
      </c>
      <c r="CG123" s="4"/>
    </row>
    <row r="124" spans="1:85" ht="18" customHeight="1" x14ac:dyDescent="0.25">
      <c r="B124" s="191" t="s">
        <v>66</v>
      </c>
      <c r="C124" s="192"/>
      <c r="D124" s="192"/>
      <c r="E124" s="192"/>
      <c r="F124" s="192"/>
      <c r="G124" s="192"/>
      <c r="H124" s="192"/>
      <c r="I124" s="192"/>
      <c r="J124" s="192"/>
      <c r="K124" s="192"/>
      <c r="L124" s="192"/>
      <c r="M124" s="193"/>
      <c r="N124" s="9" t="s">
        <v>35</v>
      </c>
      <c r="O124" s="9"/>
      <c r="P124" s="15"/>
      <c r="Q124" s="4" t="s">
        <v>36</v>
      </c>
      <c r="R124" s="4" t="s">
        <v>36</v>
      </c>
      <c r="S124" s="4" t="s">
        <v>36</v>
      </c>
      <c r="T124" s="4" t="s">
        <v>36</v>
      </c>
      <c r="U124" s="4" t="s">
        <v>36</v>
      </c>
      <c r="V124" s="4" t="s">
        <v>36</v>
      </c>
      <c r="W124" s="4" t="s">
        <v>36</v>
      </c>
      <c r="X124" s="4" t="s">
        <v>36</v>
      </c>
      <c r="Y124" s="4"/>
      <c r="Z124" s="6" t="s">
        <v>24</v>
      </c>
      <c r="AA124" s="6"/>
      <c r="AB124" s="7">
        <f>SUM(AC124:AK124)</f>
        <v>43</v>
      </c>
      <c r="AC124" s="7"/>
      <c r="AD124" s="7"/>
      <c r="AE124" s="7"/>
      <c r="AF124" s="7"/>
      <c r="AG124" s="7"/>
      <c r="AH124" s="7">
        <v>38</v>
      </c>
      <c r="AI124" s="7">
        <v>5</v>
      </c>
      <c r="AJ124" s="7"/>
      <c r="AK124" s="7"/>
      <c r="AL124" s="9" t="s">
        <v>47</v>
      </c>
      <c r="AM124" s="9"/>
      <c r="AN124" s="10">
        <f>AO124*AO123+AP124*AP123+AQ124*AQ123+AR124*AR123+AS124*AS123+AT124*AT123+AU124*AU123+AV124*AV123</f>
        <v>62.852400000000003</v>
      </c>
      <c r="AO124" s="11">
        <f>AP124-(AP124*10%)</f>
        <v>0.14580000000000001</v>
      </c>
      <c r="AP124" s="11">
        <f>AQ124-(AQ124*10%)</f>
        <v>0.16200000000000001</v>
      </c>
      <c r="AQ124" s="11">
        <v>0.18</v>
      </c>
      <c r="AR124" s="11">
        <f>AQ124+(AQ124*20%)</f>
        <v>0.216</v>
      </c>
      <c r="AS124" s="11">
        <f>AR124+(AT124*20%)</f>
        <v>0.27600000000000002</v>
      </c>
      <c r="AT124" s="11">
        <v>0.3</v>
      </c>
      <c r="AU124" s="11">
        <f>AS124</f>
        <v>0.27600000000000002</v>
      </c>
      <c r="AV124" s="11">
        <f>AR124</f>
        <v>0.216</v>
      </c>
      <c r="AW124" s="4"/>
      <c r="AX124" s="9" t="s">
        <v>56</v>
      </c>
      <c r="AY124" s="9"/>
      <c r="AZ124" s="10">
        <f>BA124*BA123+BB124*BB123+BC124*BC123+BD124*BD123+BE124*BE123+BF124*BF123+BG124*BG123+BH124*BH123</f>
        <v>0</v>
      </c>
      <c r="BA124" s="11">
        <f t="shared" ref="BA124:BB128" si="66">BB124-(BB124*10%)</f>
        <v>2.4299999999999999E-2</v>
      </c>
      <c r="BB124" s="11">
        <f t="shared" si="66"/>
        <v>2.7E-2</v>
      </c>
      <c r="BC124" s="11">
        <v>0.03</v>
      </c>
      <c r="BD124" s="11">
        <f>BC124+(BC124*20%)</f>
        <v>3.5999999999999997E-2</v>
      </c>
      <c r="BE124" s="11">
        <f>BD124+(BD124*10%)</f>
        <v>3.9599999999999996E-2</v>
      </c>
      <c r="BF124" s="11">
        <v>0.06</v>
      </c>
      <c r="BG124" s="11">
        <f>BE124</f>
        <v>3.9599999999999996E-2</v>
      </c>
      <c r="BH124" s="11">
        <f>BD124</f>
        <v>3.5999999999999997E-2</v>
      </c>
      <c r="BI124" s="4"/>
      <c r="BJ124" s="200" t="s">
        <v>44</v>
      </c>
      <c r="BK124" s="200"/>
      <c r="BL124" s="200"/>
      <c r="BM124" s="200"/>
      <c r="BN124" s="200"/>
      <c r="BO124" s="200"/>
      <c r="BP124" s="200"/>
      <c r="BQ124" s="200"/>
      <c r="BR124" s="200"/>
      <c r="BS124" s="200"/>
      <c r="BT124" s="200"/>
      <c r="BU124" s="200"/>
      <c r="BV124" s="191" t="s">
        <v>49</v>
      </c>
      <c r="BW124" s="192"/>
      <c r="BX124" s="192"/>
      <c r="BY124" s="192"/>
      <c r="BZ124" s="192"/>
      <c r="CA124" s="192"/>
      <c r="CB124" s="192"/>
      <c r="CC124" s="192"/>
      <c r="CD124" s="192"/>
      <c r="CE124" s="192"/>
      <c r="CF124" s="192"/>
      <c r="CG124" s="193"/>
    </row>
    <row r="125" spans="1:85" ht="18" customHeight="1" x14ac:dyDescent="0.25">
      <c r="B125" s="4"/>
      <c r="C125" s="4"/>
      <c r="D125" s="5" t="s">
        <v>15</v>
      </c>
      <c r="E125" s="5" t="s">
        <v>16</v>
      </c>
      <c r="F125" s="5" t="s">
        <v>17</v>
      </c>
      <c r="G125" s="5" t="s">
        <v>18</v>
      </c>
      <c r="H125" s="5" t="s">
        <v>19</v>
      </c>
      <c r="I125" s="5" t="s">
        <v>20</v>
      </c>
      <c r="J125" s="5" t="s">
        <v>21</v>
      </c>
      <c r="K125" s="5" t="s">
        <v>22</v>
      </c>
      <c r="L125" s="5" t="s">
        <v>23</v>
      </c>
      <c r="M125" s="5"/>
      <c r="N125" s="191" t="s">
        <v>138</v>
      </c>
      <c r="O125" s="192"/>
      <c r="P125" s="192"/>
      <c r="Q125" s="192"/>
      <c r="R125" s="192"/>
      <c r="S125" s="192"/>
      <c r="T125" s="192"/>
      <c r="U125" s="192"/>
      <c r="V125" s="192"/>
      <c r="W125" s="192"/>
      <c r="X125" s="192"/>
      <c r="Y125" s="193"/>
      <c r="Z125" s="9" t="s">
        <v>50</v>
      </c>
      <c r="AA125" s="9"/>
      <c r="AB125" s="10">
        <f>AC125*AC124+AD125*AD124+AE125*AE124+AF125*AF124+AG125*AG124+AH125*AH124+AI125*AI124+AJ125*AJ124</f>
        <v>4.2075000000000005</v>
      </c>
      <c r="AC125" s="11">
        <f t="shared" ref="AC125:AD129" si="67">AD125-(AD125*10%)</f>
        <v>5.2650000000000002E-2</v>
      </c>
      <c r="AD125" s="11">
        <f t="shared" si="67"/>
        <v>5.8500000000000003E-2</v>
      </c>
      <c r="AE125" s="11">
        <v>6.5000000000000002E-2</v>
      </c>
      <c r="AF125" s="11">
        <f>AE125+(AE125*10%)</f>
        <v>7.1500000000000008E-2</v>
      </c>
      <c r="AG125" s="11">
        <f>AF125+(AH125*10%)</f>
        <v>8.1500000000000017E-2</v>
      </c>
      <c r="AH125" s="11">
        <v>0.1</v>
      </c>
      <c r="AI125" s="11">
        <f>AG125</f>
        <v>8.1500000000000017E-2</v>
      </c>
      <c r="AJ125" s="11">
        <f>AF125</f>
        <v>7.1500000000000008E-2</v>
      </c>
      <c r="AK125" s="11"/>
      <c r="AL125" s="9" t="s">
        <v>113</v>
      </c>
      <c r="AM125" s="9"/>
      <c r="AN125" s="10">
        <f>AO125*AO123+AP125*AP123+AQ125*AQ123+AR125*AR123+AS125*AS123+AT125*AT123+AU125*AU123+AV125*AV123</f>
        <v>0</v>
      </c>
      <c r="AO125" s="11"/>
      <c r="AP125" s="11"/>
      <c r="AQ125" s="11"/>
      <c r="AR125" s="11"/>
      <c r="AS125" s="11"/>
      <c r="AT125" s="11"/>
      <c r="AU125" s="11"/>
      <c r="AV125" s="11"/>
      <c r="AW125" s="4"/>
      <c r="AX125" s="9" t="s">
        <v>32</v>
      </c>
      <c r="AY125" s="9"/>
      <c r="AZ125" s="10">
        <f>BA125*BA123+BB125*BB123+BC125*BC123+BD125*BD123+BE125*BE123+BF125*BF123+BG125*BG123+BH125*BH123</f>
        <v>0</v>
      </c>
      <c r="BA125" s="11">
        <f t="shared" si="66"/>
        <v>8.1000000000000013E-3</v>
      </c>
      <c r="BB125" s="11">
        <f t="shared" si="66"/>
        <v>9.0000000000000011E-3</v>
      </c>
      <c r="BC125" s="11">
        <v>0.01</v>
      </c>
      <c r="BD125" s="11">
        <f>BC125+(BC125*20%)</f>
        <v>1.2E-2</v>
      </c>
      <c r="BE125" s="11">
        <f>BD125+(BD125*10%)</f>
        <v>1.32E-2</v>
      </c>
      <c r="BF125" s="11">
        <v>0.02</v>
      </c>
      <c r="BG125" s="11">
        <f>BE125</f>
        <v>1.32E-2</v>
      </c>
      <c r="BH125" s="11">
        <f>BD125</f>
        <v>1.2E-2</v>
      </c>
      <c r="BI125" s="4"/>
      <c r="BJ125" s="4"/>
      <c r="BK125" s="4"/>
      <c r="BL125" s="5" t="s">
        <v>15</v>
      </c>
      <c r="BM125" s="5" t="s">
        <v>16</v>
      </c>
      <c r="BN125" s="5" t="s">
        <v>17</v>
      </c>
      <c r="BO125" s="5" t="s">
        <v>18</v>
      </c>
      <c r="BP125" s="5" t="s">
        <v>19</v>
      </c>
      <c r="BQ125" s="5" t="s">
        <v>20</v>
      </c>
      <c r="BR125" s="5" t="s">
        <v>21</v>
      </c>
      <c r="BS125" s="5" t="s">
        <v>22</v>
      </c>
      <c r="BT125" s="5" t="s">
        <v>23</v>
      </c>
      <c r="BU125" s="5"/>
      <c r="BV125" s="4"/>
      <c r="BW125" s="4"/>
      <c r="BX125" s="5" t="s">
        <v>15</v>
      </c>
      <c r="BY125" s="5" t="s">
        <v>16</v>
      </c>
      <c r="BZ125" s="5" t="s">
        <v>17</v>
      </c>
      <c r="CA125" s="5" t="s">
        <v>18</v>
      </c>
      <c r="CB125" s="5" t="s">
        <v>19</v>
      </c>
      <c r="CC125" s="5" t="s">
        <v>20</v>
      </c>
      <c r="CD125" s="5" t="s">
        <v>21</v>
      </c>
      <c r="CE125" s="5" t="s">
        <v>22</v>
      </c>
      <c r="CF125" s="5" t="s">
        <v>23</v>
      </c>
      <c r="CG125" s="5"/>
    </row>
    <row r="126" spans="1:85" ht="18" customHeight="1" x14ac:dyDescent="0.25">
      <c r="B126" s="6" t="s">
        <v>24</v>
      </c>
      <c r="C126" s="6"/>
      <c r="D126" s="7">
        <f>SUM(E126:M126)</f>
        <v>0</v>
      </c>
      <c r="E126" s="7"/>
      <c r="F126" s="7"/>
      <c r="G126" s="7"/>
      <c r="H126" s="7"/>
      <c r="I126" s="7"/>
      <c r="J126" s="7"/>
      <c r="K126" s="7"/>
      <c r="L126" s="7"/>
      <c r="M126" s="8"/>
      <c r="N126" s="4"/>
      <c r="O126" s="6"/>
      <c r="P126" s="5" t="s">
        <v>15</v>
      </c>
      <c r="Q126" s="5" t="s">
        <v>16</v>
      </c>
      <c r="R126" s="5" t="s">
        <v>17</v>
      </c>
      <c r="S126" s="5" t="s">
        <v>18</v>
      </c>
      <c r="T126" s="5" t="s">
        <v>19</v>
      </c>
      <c r="U126" s="5" t="s">
        <v>20</v>
      </c>
      <c r="V126" s="5" t="s">
        <v>21</v>
      </c>
      <c r="W126" s="5" t="s">
        <v>22</v>
      </c>
      <c r="X126" s="5" t="s">
        <v>23</v>
      </c>
      <c r="Y126" s="5"/>
      <c r="Z126" s="9" t="s">
        <v>31</v>
      </c>
      <c r="AA126" s="9"/>
      <c r="AB126" s="10">
        <f>AC126*AC124+AD126*AD124+AE126*AE124+AF126*AF124+AG126*AG124+AH126*AH124+AI126*AI124+AJ126*AJ124</f>
        <v>3.0249999999999999</v>
      </c>
      <c r="AC126" s="11">
        <f t="shared" si="67"/>
        <v>2.0250000000000001E-2</v>
      </c>
      <c r="AD126" s="11">
        <f t="shared" si="67"/>
        <v>2.2499999999999999E-2</v>
      </c>
      <c r="AE126" s="11">
        <v>2.5000000000000001E-2</v>
      </c>
      <c r="AF126" s="11">
        <f>AE126+(AE126*10%)</f>
        <v>2.7500000000000004E-2</v>
      </c>
      <c r="AG126" s="11">
        <f>AF126+(AH126*10%)</f>
        <v>3.5000000000000003E-2</v>
      </c>
      <c r="AH126" s="11">
        <v>7.4999999999999997E-2</v>
      </c>
      <c r="AI126" s="11">
        <f>AG126</f>
        <v>3.5000000000000003E-2</v>
      </c>
      <c r="AJ126" s="11">
        <f>AF126</f>
        <v>2.7500000000000004E-2</v>
      </c>
      <c r="AK126" s="11"/>
      <c r="AL126" s="9" t="s">
        <v>33</v>
      </c>
      <c r="AM126" s="9"/>
      <c r="AN126" s="10">
        <f>AO126*AO123+AP126*AP123+AQ126*AQ123+AR126*AR123+AS126*AS123+AT126*AT123+AU126*AU123+AV126*AV123</f>
        <v>1.6400000000000001</v>
      </c>
      <c r="AO126" s="11">
        <v>5.0000000000000001E-3</v>
      </c>
      <c r="AP126" s="11">
        <v>5.0000000000000001E-3</v>
      </c>
      <c r="AQ126" s="11">
        <v>5.0000000000000001E-3</v>
      </c>
      <c r="AR126" s="11">
        <v>5.0000000000000001E-3</v>
      </c>
      <c r="AS126" s="11">
        <v>5.0000000000000001E-3</v>
      </c>
      <c r="AT126" s="11">
        <v>5.0000000000000001E-3</v>
      </c>
      <c r="AU126" s="11">
        <v>5.0000000000000001E-3</v>
      </c>
      <c r="AV126" s="11">
        <v>5.0000000000000001E-3</v>
      </c>
      <c r="AW126" s="4"/>
      <c r="AX126" s="9" t="s">
        <v>43</v>
      </c>
      <c r="AY126" s="9"/>
      <c r="AZ126" s="10">
        <f>BA126*BA123+BB126*BB123+BC126*BC123+BD126*BD123+BE126*BE123+BF126*BF123+BG126*BG123+BH126*BH123</f>
        <v>0</v>
      </c>
      <c r="BA126" s="11">
        <f t="shared" si="66"/>
        <v>8.1000000000000013E-3</v>
      </c>
      <c r="BB126" s="11">
        <f t="shared" si="66"/>
        <v>9.0000000000000011E-3</v>
      </c>
      <c r="BC126" s="11">
        <v>0.01</v>
      </c>
      <c r="BD126" s="11">
        <f>BC126+(BC126*20%)</f>
        <v>1.2E-2</v>
      </c>
      <c r="BE126" s="11">
        <f>BD126+(BD126*10%)</f>
        <v>1.32E-2</v>
      </c>
      <c r="BF126" s="11">
        <v>0.02</v>
      </c>
      <c r="BG126" s="11">
        <f>BE126</f>
        <v>1.32E-2</v>
      </c>
      <c r="BH126" s="11">
        <f>BD126</f>
        <v>1.2E-2</v>
      </c>
      <c r="BI126" s="4"/>
      <c r="BJ126" s="6" t="s">
        <v>24</v>
      </c>
      <c r="BK126" s="6"/>
      <c r="BL126" s="7">
        <f>SUM(BM126:BU126)</f>
        <v>177</v>
      </c>
      <c r="BM126" s="7">
        <v>138</v>
      </c>
      <c r="BN126" s="7"/>
      <c r="BO126" s="7"/>
      <c r="BP126" s="7"/>
      <c r="BQ126" s="7"/>
      <c r="BR126" s="7">
        <v>38</v>
      </c>
      <c r="BS126" s="7">
        <v>1</v>
      </c>
      <c r="BT126" s="7"/>
      <c r="BU126" s="7"/>
      <c r="BV126" s="6" t="s">
        <v>24</v>
      </c>
      <c r="BW126" s="6"/>
      <c r="BX126" s="7">
        <f>SUM(BY126:CG126)</f>
        <v>39</v>
      </c>
      <c r="BY126" s="7"/>
      <c r="BZ126" s="7"/>
      <c r="CA126" s="7"/>
      <c r="CB126" s="7"/>
      <c r="CC126" s="7"/>
      <c r="CD126" s="7">
        <v>38</v>
      </c>
      <c r="CE126" s="7">
        <v>1</v>
      </c>
      <c r="CF126" s="7"/>
      <c r="CG126" s="8"/>
    </row>
    <row r="127" spans="1:85" ht="18" customHeight="1" x14ac:dyDescent="0.25">
      <c r="B127" s="9" t="s">
        <v>71</v>
      </c>
      <c r="C127" s="9"/>
      <c r="D127" s="10">
        <f>E127*E126+F127*F126+G127*G126+H127*H126+I127*I126+J127*J126+K127*K126+L127*L126</f>
        <v>0</v>
      </c>
      <c r="E127" s="11">
        <f>F127-(F127*10%)</f>
        <v>3.2400000000000005E-2</v>
      </c>
      <c r="F127" s="11">
        <f>G127-(G127*10%)</f>
        <v>3.6000000000000004E-2</v>
      </c>
      <c r="G127" s="11">
        <v>0.04</v>
      </c>
      <c r="H127" s="11">
        <f>G127+(G127*20%)</f>
        <v>4.8000000000000001E-2</v>
      </c>
      <c r="I127" s="11">
        <f>H127+(H127*10%)</f>
        <v>5.28E-2</v>
      </c>
      <c r="J127" s="11">
        <v>0.08</v>
      </c>
      <c r="K127" s="11">
        <f>I127</f>
        <v>5.28E-2</v>
      </c>
      <c r="L127" s="11">
        <f>H127</f>
        <v>4.8000000000000001E-2</v>
      </c>
      <c r="M127" s="4"/>
      <c r="N127" s="6" t="s">
        <v>24</v>
      </c>
      <c r="O127" s="9"/>
      <c r="P127" s="7">
        <f>SUM(Q127:Y127)</f>
        <v>341</v>
      </c>
      <c r="Q127" s="7">
        <v>138</v>
      </c>
      <c r="R127" s="7">
        <v>42</v>
      </c>
      <c r="S127" s="7">
        <v>45</v>
      </c>
      <c r="T127" s="7"/>
      <c r="U127" s="7">
        <v>53</v>
      </c>
      <c r="V127" s="7">
        <v>38</v>
      </c>
      <c r="W127" s="7">
        <v>5</v>
      </c>
      <c r="X127" s="7">
        <v>20</v>
      </c>
      <c r="Y127" s="8"/>
      <c r="Z127" s="9" t="s">
        <v>32</v>
      </c>
      <c r="AA127" s="9"/>
      <c r="AB127" s="10">
        <f>AC127*AC124+AD127*AD124+AE127*AE124+AF127*AF124+AG127*AG124+AH127*AH124+AI127*AI124+AJ127*AJ124</f>
        <v>3.0249999999999999</v>
      </c>
      <c r="AC127" s="11">
        <f t="shared" si="67"/>
        <v>2.0250000000000001E-2</v>
      </c>
      <c r="AD127" s="11">
        <f t="shared" si="67"/>
        <v>2.2499999999999999E-2</v>
      </c>
      <c r="AE127" s="11">
        <v>2.5000000000000001E-2</v>
      </c>
      <c r="AF127" s="11">
        <f>AE127+(AE127*10%)</f>
        <v>2.7500000000000004E-2</v>
      </c>
      <c r="AG127" s="11">
        <f>AF127+(AH127*10%)</f>
        <v>3.5000000000000003E-2</v>
      </c>
      <c r="AH127" s="11">
        <v>7.4999999999999997E-2</v>
      </c>
      <c r="AI127" s="11">
        <f>AG127</f>
        <v>3.5000000000000003E-2</v>
      </c>
      <c r="AJ127" s="11">
        <f>AF127</f>
        <v>2.7500000000000004E-2</v>
      </c>
      <c r="AK127" s="4"/>
      <c r="AL127" s="9" t="s">
        <v>35</v>
      </c>
      <c r="AM127" s="9"/>
      <c r="AN127" s="10"/>
      <c r="AO127" s="4" t="s">
        <v>36</v>
      </c>
      <c r="AP127" s="4" t="s">
        <v>36</v>
      </c>
      <c r="AQ127" s="4" t="s">
        <v>36</v>
      </c>
      <c r="AR127" s="4" t="s">
        <v>36</v>
      </c>
      <c r="AS127" s="4" t="s">
        <v>36</v>
      </c>
      <c r="AT127" s="4" t="s">
        <v>36</v>
      </c>
      <c r="AU127" s="4" t="s">
        <v>36</v>
      </c>
      <c r="AV127" s="4" t="s">
        <v>36</v>
      </c>
      <c r="AW127" s="4"/>
      <c r="AX127" s="9" t="s">
        <v>31</v>
      </c>
      <c r="AY127" s="9"/>
      <c r="AZ127" s="10">
        <f>BA127*BA123+BB127*BB123+BC127*BC123+BD127*BD123+BE127*BE123+BF127*BF123+BG127*BG123+BH127*BH123</f>
        <v>0</v>
      </c>
      <c r="BA127" s="11">
        <f t="shared" si="66"/>
        <v>8.1000000000000013E-3</v>
      </c>
      <c r="BB127" s="11">
        <f t="shared" si="66"/>
        <v>9.0000000000000011E-3</v>
      </c>
      <c r="BC127" s="11">
        <v>0.01</v>
      </c>
      <c r="BD127" s="11">
        <f>BC127+(BC127*20%)</f>
        <v>1.2E-2</v>
      </c>
      <c r="BE127" s="11">
        <f>BD127+(BD127*10%)</f>
        <v>1.32E-2</v>
      </c>
      <c r="BF127" s="11">
        <v>0.02</v>
      </c>
      <c r="BG127" s="11">
        <f>BE127</f>
        <v>1.32E-2</v>
      </c>
      <c r="BH127" s="11">
        <f>BD127</f>
        <v>1.2E-2</v>
      </c>
      <c r="BI127" s="4"/>
      <c r="BJ127" s="9" t="s">
        <v>50</v>
      </c>
      <c r="BK127" s="9"/>
      <c r="BL127" s="10">
        <f>BM127*BM126+BN127*BN126+BO127*BO126+BP127*BP126+BQ127*BQ126+BR127*BR126+BS127*BS126+BT127*BT126</f>
        <v>11.147200000000002</v>
      </c>
      <c r="BM127" s="11">
        <f t="shared" ref="BM127:BN131" si="68">BN127-(BN127*10%)</f>
        <v>5.2650000000000002E-2</v>
      </c>
      <c r="BN127" s="11">
        <f t="shared" si="68"/>
        <v>5.8500000000000003E-2</v>
      </c>
      <c r="BO127" s="11">
        <v>6.5000000000000002E-2</v>
      </c>
      <c r="BP127" s="11">
        <f>BO127+(BO127*10%)</f>
        <v>7.1500000000000008E-2</v>
      </c>
      <c r="BQ127" s="11">
        <f>BP127+(BR127*10%)</f>
        <v>8.1500000000000017E-2</v>
      </c>
      <c r="BR127" s="11">
        <v>0.1</v>
      </c>
      <c r="BS127" s="11">
        <f>BQ127</f>
        <v>8.1500000000000017E-2</v>
      </c>
      <c r="BT127" s="11">
        <f>BP127</f>
        <v>7.1500000000000008E-2</v>
      </c>
      <c r="BU127" s="11"/>
      <c r="BV127" s="9" t="s">
        <v>47</v>
      </c>
      <c r="BW127" s="9"/>
      <c r="BX127" s="10">
        <f>BY127*BY126+BZ127*BZ126+CA127*CA126+CB127*CB126+CC127*CC126+CD127*CD126+CE127*CE126+CF127*CF126</f>
        <v>7.7980000000000009</v>
      </c>
      <c r="BY127" s="11">
        <f t="shared" ref="BY127:BZ130" si="69">BZ127-(BZ127*10%)</f>
        <v>0.12150000000000001</v>
      </c>
      <c r="BZ127" s="11">
        <f t="shared" si="69"/>
        <v>0.13500000000000001</v>
      </c>
      <c r="CA127" s="11">
        <v>0.15</v>
      </c>
      <c r="CB127" s="11">
        <f>CA127+(CA127*20%)</f>
        <v>0.18</v>
      </c>
      <c r="CC127" s="11">
        <f>CB127+(CB127*10%)</f>
        <v>0.19799999999999998</v>
      </c>
      <c r="CD127" s="11">
        <v>0.2</v>
      </c>
      <c r="CE127" s="11">
        <f>CC127</f>
        <v>0.19799999999999998</v>
      </c>
      <c r="CF127" s="11">
        <f>CB127</f>
        <v>0.18</v>
      </c>
      <c r="CG127" s="4"/>
    </row>
    <row r="128" spans="1:85" ht="18" customHeight="1" x14ac:dyDescent="0.25">
      <c r="B128" s="9" t="s">
        <v>48</v>
      </c>
      <c r="C128" s="9"/>
      <c r="D128" s="10">
        <f>E128*E126+F128*F126+G128*G126+H128*H126+I128*I126+J128*J126+K128*K126+L128*L126</f>
        <v>0</v>
      </c>
      <c r="E128" s="11">
        <f>F128-(F128*10%)</f>
        <v>7.2900000000000006E-2</v>
      </c>
      <c r="F128" s="11">
        <f>G128-(G128*10%)</f>
        <v>8.1000000000000003E-2</v>
      </c>
      <c r="G128" s="11">
        <v>0.09</v>
      </c>
      <c r="H128" s="11">
        <f>G128+(G128*20%)</f>
        <v>0.108</v>
      </c>
      <c r="I128" s="11">
        <f>H128+(H128*10%)</f>
        <v>0.1188</v>
      </c>
      <c r="J128" s="11">
        <v>0.12</v>
      </c>
      <c r="K128" s="11">
        <f>I128</f>
        <v>0.1188</v>
      </c>
      <c r="L128" s="11">
        <f>H128</f>
        <v>0.108</v>
      </c>
      <c r="M128" s="4"/>
      <c r="N128" s="9" t="s">
        <v>48</v>
      </c>
      <c r="O128" s="9"/>
      <c r="P128" s="10">
        <f>Q128*Q127+R128*R127+S128*S127+T128*T127+U128*U127+V128*V127+W128*W127+X128*X127</f>
        <v>34.922600000000003</v>
      </c>
      <c r="Q128" s="11">
        <f t="shared" ref="Q128:R130" si="70">R128-(R128*10%)</f>
        <v>7.2900000000000006E-2</v>
      </c>
      <c r="R128" s="11">
        <f t="shared" si="70"/>
        <v>8.1000000000000003E-2</v>
      </c>
      <c r="S128" s="11">
        <v>0.09</v>
      </c>
      <c r="T128" s="11">
        <f>S128+(S128*20%)</f>
        <v>0.108</v>
      </c>
      <c r="U128" s="11">
        <f>T128+(T128*10%)</f>
        <v>0.1188</v>
      </c>
      <c r="V128" s="4">
        <v>0.22</v>
      </c>
      <c r="W128" s="4">
        <f>U128</f>
        <v>0.1188</v>
      </c>
      <c r="X128" s="11">
        <f>T128</f>
        <v>0.108</v>
      </c>
      <c r="Y128" s="4"/>
      <c r="Z128" s="9" t="s">
        <v>57</v>
      </c>
      <c r="AA128" s="9"/>
      <c r="AB128" s="10">
        <f>AC128*AC124+AD128*AD124+AE128*AE124+AF128*AF124+AG128*AG124+AH128*AH124+AI128*AI124+AJ128*AJ124</f>
        <v>1.65</v>
      </c>
      <c r="AC128" s="11">
        <f t="shared" si="67"/>
        <v>1.6200000000000003E-2</v>
      </c>
      <c r="AD128" s="11">
        <f t="shared" si="67"/>
        <v>1.8000000000000002E-2</v>
      </c>
      <c r="AE128" s="11">
        <v>0.02</v>
      </c>
      <c r="AF128" s="11">
        <f>AE128+(AE128*10%)</f>
        <v>2.1999999999999999E-2</v>
      </c>
      <c r="AG128" s="11">
        <f>AF128+(AH128*10%)</f>
        <v>2.5999999999999999E-2</v>
      </c>
      <c r="AH128" s="11">
        <f>AE128+(AE128*100%)</f>
        <v>0.04</v>
      </c>
      <c r="AI128" s="11">
        <f>AG128</f>
        <v>2.5999999999999999E-2</v>
      </c>
      <c r="AJ128" s="11">
        <f>AF128</f>
        <v>2.1999999999999999E-2</v>
      </c>
      <c r="AK128" s="4"/>
      <c r="AX128" s="9" t="s">
        <v>45</v>
      </c>
      <c r="AY128" s="9"/>
      <c r="AZ128" s="10">
        <f>BA128*BA123+BB128*BB123+BC128*BC123+BD128*BD123+BE128*BE123+BF128*BF123+BG128*BG123+BH128*BH123</f>
        <v>0</v>
      </c>
      <c r="BA128" s="11">
        <f t="shared" si="66"/>
        <v>2.4299999999999999E-2</v>
      </c>
      <c r="BB128" s="11">
        <f t="shared" si="66"/>
        <v>2.7E-2</v>
      </c>
      <c r="BC128" s="11">
        <v>0.03</v>
      </c>
      <c r="BD128" s="11">
        <f>BC128+(BC128*20%)</f>
        <v>3.5999999999999997E-2</v>
      </c>
      <c r="BE128" s="11">
        <f>BD128+(BD128*10%)</f>
        <v>3.9599999999999996E-2</v>
      </c>
      <c r="BF128" s="11">
        <v>5.0000000000000001E-3</v>
      </c>
      <c r="BG128" s="11">
        <f>BE128</f>
        <v>3.9599999999999996E-2</v>
      </c>
      <c r="BH128" s="11">
        <f>BD128</f>
        <v>3.5999999999999997E-2</v>
      </c>
      <c r="BI128" s="4"/>
      <c r="BJ128" s="9" t="s">
        <v>31</v>
      </c>
      <c r="BK128" s="9"/>
      <c r="BL128" s="10">
        <f>BM128*BM126+BN128*BN126+BO128*BO126+BP128*BP126+BQ128*BQ126+BR128*BR126+BS128*BS126+BT128*BT126</f>
        <v>5.6795000000000009</v>
      </c>
      <c r="BM128" s="11">
        <f t="shared" si="68"/>
        <v>2.0250000000000001E-2</v>
      </c>
      <c r="BN128" s="11">
        <f t="shared" si="68"/>
        <v>2.2499999999999999E-2</v>
      </c>
      <c r="BO128" s="11">
        <v>2.5000000000000001E-2</v>
      </c>
      <c r="BP128" s="11">
        <f>BO128+(BO128*10%)</f>
        <v>2.7500000000000004E-2</v>
      </c>
      <c r="BQ128" s="11">
        <f>BP128+(BR128*10%)</f>
        <v>3.5000000000000003E-2</v>
      </c>
      <c r="BR128" s="11">
        <v>7.4999999999999997E-2</v>
      </c>
      <c r="BS128" s="11">
        <f>BQ128</f>
        <v>3.5000000000000003E-2</v>
      </c>
      <c r="BT128" s="11">
        <f>BP128</f>
        <v>2.7500000000000004E-2</v>
      </c>
      <c r="BU128" s="11"/>
      <c r="BV128" s="9" t="s">
        <v>58</v>
      </c>
      <c r="BW128" s="9"/>
      <c r="BX128" s="10">
        <f>BY128*BY126+BZ128*BZ126+CA128*CA126+CB128*CB126+CC128*CC126+CD128*CD126+CE128*CE126+CF128*CF126</f>
        <v>5.766</v>
      </c>
      <c r="BY128" s="11">
        <f t="shared" si="69"/>
        <v>4.0500000000000001E-2</v>
      </c>
      <c r="BZ128" s="11">
        <f t="shared" si="69"/>
        <v>4.4999999999999998E-2</v>
      </c>
      <c r="CA128" s="11">
        <v>0.05</v>
      </c>
      <c r="CB128" s="11">
        <f>CA128+(CA128*20%)</f>
        <v>6.0000000000000005E-2</v>
      </c>
      <c r="CC128" s="11">
        <f>CB128+(CB128*10%)</f>
        <v>6.6000000000000003E-2</v>
      </c>
      <c r="CD128" s="11">
        <v>0.15</v>
      </c>
      <c r="CE128" s="11">
        <f>CC128</f>
        <v>6.6000000000000003E-2</v>
      </c>
      <c r="CF128" s="11">
        <f>CB128</f>
        <v>6.0000000000000005E-2</v>
      </c>
      <c r="CG128" s="4"/>
    </row>
    <row r="129" spans="2:85" ht="18" customHeight="1" x14ac:dyDescent="0.25">
      <c r="B129" s="9" t="s">
        <v>33</v>
      </c>
      <c r="C129" s="9"/>
      <c r="D129" s="10">
        <f>E129*E126+F129*F126+G129*G126+H129*H126+I129*I126+J129*J126+K129*K126+L129*L126</f>
        <v>0</v>
      </c>
      <c r="E129" s="11">
        <v>5.0000000000000001E-3</v>
      </c>
      <c r="F129" s="11">
        <v>5.0000000000000001E-3</v>
      </c>
      <c r="G129" s="11">
        <v>5.0000000000000001E-3</v>
      </c>
      <c r="H129" s="11">
        <v>5.0000000000000001E-3</v>
      </c>
      <c r="I129" s="11">
        <v>5.0000000000000001E-3</v>
      </c>
      <c r="J129" s="11">
        <v>5.0000000000000001E-3</v>
      </c>
      <c r="K129" s="11">
        <v>5.0000000000000001E-3</v>
      </c>
      <c r="L129" s="11">
        <v>5.0000000000000001E-3</v>
      </c>
      <c r="M129" s="4"/>
      <c r="N129" s="9" t="s">
        <v>43</v>
      </c>
      <c r="O129" s="9"/>
      <c r="P129" s="10">
        <f>Q129*Q127+R129*R127+S129*S127+T129*T127+U129*U127+V129*V127+W129*W127+X129*X127</f>
        <v>20.7484</v>
      </c>
      <c r="Q129" s="11">
        <f t="shared" si="70"/>
        <v>4.8599999999999997E-2</v>
      </c>
      <c r="R129" s="11">
        <f t="shared" si="70"/>
        <v>5.3999999999999999E-2</v>
      </c>
      <c r="S129" s="4">
        <v>0.06</v>
      </c>
      <c r="T129" s="11">
        <f>S129+(S129*20%)</f>
        <v>7.1999999999999995E-2</v>
      </c>
      <c r="U129" s="11">
        <f>T129+(T129*10%)</f>
        <v>7.9199999999999993E-2</v>
      </c>
      <c r="V129" s="4">
        <v>0.08</v>
      </c>
      <c r="W129" s="4">
        <f>U129</f>
        <v>7.9199999999999993E-2</v>
      </c>
      <c r="X129" s="11">
        <f>T129</f>
        <v>7.1999999999999995E-2</v>
      </c>
      <c r="Y129" s="4"/>
      <c r="Z129" s="9" t="s">
        <v>38</v>
      </c>
      <c r="AA129" s="9"/>
      <c r="AB129" s="10">
        <f>AC129*AC124+AD129*AD124+AE129*AE124+AF129*AF124+AG129*AG124+AH129*AH124+AI129*AI124+AJ129*AJ124</f>
        <v>1.65</v>
      </c>
      <c r="AC129" s="11">
        <f t="shared" si="67"/>
        <v>1.6200000000000003E-2</v>
      </c>
      <c r="AD129" s="11">
        <f t="shared" si="67"/>
        <v>1.8000000000000002E-2</v>
      </c>
      <c r="AE129" s="11">
        <v>0.02</v>
      </c>
      <c r="AF129" s="11">
        <f>AE129+(AE129*10%)</f>
        <v>2.1999999999999999E-2</v>
      </c>
      <c r="AG129" s="11">
        <f>AF129+(AH129*10%)</f>
        <v>2.5999999999999999E-2</v>
      </c>
      <c r="AH129" s="11">
        <f>AE129+(AE129*100%)</f>
        <v>0.04</v>
      </c>
      <c r="AI129" s="11">
        <f>AG129</f>
        <v>2.5999999999999999E-2</v>
      </c>
      <c r="AJ129" s="11">
        <f>AF129</f>
        <v>2.1999999999999999E-2</v>
      </c>
      <c r="AK129" s="4"/>
      <c r="AX129" s="9" t="s">
        <v>33</v>
      </c>
      <c r="AY129" s="9"/>
      <c r="AZ129" s="10">
        <f>BA129*BA123+BB129*BB123+BC129*BC123+BD129*BD123+BE129*BE123+BF129*BF123+BG129*BG123+BH129*BH123</f>
        <v>0</v>
      </c>
      <c r="BA129" s="11">
        <v>5.0000000000000001E-3</v>
      </c>
      <c r="BB129" s="11">
        <v>5.0000000000000001E-3</v>
      </c>
      <c r="BC129" s="11">
        <v>5.0000000000000001E-3</v>
      </c>
      <c r="BD129" s="11">
        <v>5.0000000000000001E-3</v>
      </c>
      <c r="BE129" s="11">
        <v>5.0000000000000001E-3</v>
      </c>
      <c r="BF129" s="11">
        <v>5.0000000000000001E-3</v>
      </c>
      <c r="BG129" s="11">
        <v>5.0000000000000001E-3</v>
      </c>
      <c r="BH129" s="11">
        <v>5.0000000000000001E-3</v>
      </c>
      <c r="BI129" s="4"/>
      <c r="BJ129" s="9" t="s">
        <v>32</v>
      </c>
      <c r="BK129" s="9"/>
      <c r="BL129" s="10">
        <f>BM129*BM126+BN129*BN126+BO129*BO126+BP129*BP126+BQ129*BQ126+BR129*BR126+BS129*BS126+BT129*BT126</f>
        <v>5.6795000000000009</v>
      </c>
      <c r="BM129" s="11">
        <f t="shared" si="68"/>
        <v>2.0250000000000001E-2</v>
      </c>
      <c r="BN129" s="11">
        <f t="shared" si="68"/>
        <v>2.2499999999999999E-2</v>
      </c>
      <c r="BO129" s="11">
        <v>2.5000000000000001E-2</v>
      </c>
      <c r="BP129" s="11">
        <f>BO129+(BO129*10%)</f>
        <v>2.7500000000000004E-2</v>
      </c>
      <c r="BQ129" s="11">
        <f>BP129+(BR129*10%)</f>
        <v>3.5000000000000003E-2</v>
      </c>
      <c r="BR129" s="11">
        <v>7.4999999999999997E-2</v>
      </c>
      <c r="BS129" s="11">
        <f>BQ129</f>
        <v>3.5000000000000003E-2</v>
      </c>
      <c r="BT129" s="11">
        <f>BP129</f>
        <v>2.7500000000000004E-2</v>
      </c>
      <c r="BU129" s="4"/>
      <c r="BV129" s="9" t="s">
        <v>51</v>
      </c>
      <c r="BW129" s="9"/>
      <c r="BX129" s="10">
        <f>BY129*BY126+BZ129*BZ126+CA129*CA126+CB129*CB126+CC129*CC126+CD129*CD126+CE129*CE126+CF129*CF126</f>
        <v>1.3399999999999999</v>
      </c>
      <c r="BY129" s="11">
        <f t="shared" si="69"/>
        <v>1.2149999999999999E-2</v>
      </c>
      <c r="BZ129" s="11">
        <f t="shared" si="69"/>
        <v>1.35E-2</v>
      </c>
      <c r="CA129" s="11">
        <v>1.4999999999999999E-2</v>
      </c>
      <c r="CB129" s="11">
        <f>CA129+(CA129*20%)</f>
        <v>1.7999999999999999E-2</v>
      </c>
      <c r="CC129" s="11">
        <v>0.2</v>
      </c>
      <c r="CD129" s="11">
        <v>0.03</v>
      </c>
      <c r="CE129" s="11">
        <f>CC129</f>
        <v>0.2</v>
      </c>
      <c r="CF129" s="11">
        <f>CB129</f>
        <v>1.7999999999999999E-2</v>
      </c>
      <c r="CG129" s="4"/>
    </row>
    <row r="130" spans="2:85" ht="18" customHeight="1" x14ac:dyDescent="0.25">
      <c r="B130" s="9" t="s">
        <v>35</v>
      </c>
      <c r="C130" s="9"/>
      <c r="D130" s="10"/>
      <c r="E130" s="4" t="s">
        <v>36</v>
      </c>
      <c r="F130" s="4" t="s">
        <v>36</v>
      </c>
      <c r="G130" s="4" t="s">
        <v>36</v>
      </c>
      <c r="H130" s="4" t="s">
        <v>36</v>
      </c>
      <c r="I130" s="4" t="s">
        <v>36</v>
      </c>
      <c r="J130" s="4" t="s">
        <v>36</v>
      </c>
      <c r="K130" s="4" t="s">
        <v>36</v>
      </c>
      <c r="L130" s="4" t="s">
        <v>36</v>
      </c>
      <c r="M130" s="4"/>
      <c r="N130" s="9" t="s">
        <v>52</v>
      </c>
      <c r="O130" s="9"/>
      <c r="P130" s="10">
        <f>Q130*Q127+R130*R127+S130*S127+T130*T127+U130*U127+V130*V127+W130*W127+X130*X127</f>
        <v>4.8486999999999991</v>
      </c>
      <c r="Q130" s="11">
        <f t="shared" si="70"/>
        <v>1.2149999999999999E-2</v>
      </c>
      <c r="R130" s="11">
        <f t="shared" si="70"/>
        <v>1.35E-2</v>
      </c>
      <c r="S130" s="11">
        <v>1.4999999999999999E-2</v>
      </c>
      <c r="T130" s="11">
        <v>1.4999999999999999E-2</v>
      </c>
      <c r="U130" s="11">
        <v>1.4999999999999999E-2</v>
      </c>
      <c r="V130" s="11">
        <v>0.02</v>
      </c>
      <c r="W130" s="11">
        <v>1.4999999999999999E-2</v>
      </c>
      <c r="X130" s="11">
        <v>1.4999999999999999E-2</v>
      </c>
      <c r="Y130" s="4"/>
      <c r="Z130" s="9" t="s">
        <v>33</v>
      </c>
      <c r="AA130" s="9"/>
      <c r="AB130" s="10">
        <f>AC130*AC124+AD130*AD124+AE130*AE124+AF130*AF124+AG130*AG124+AH130*AH124+AI130*AI124+AJ130*AJ124</f>
        <v>0.215</v>
      </c>
      <c r="AC130" s="11">
        <v>5.0000000000000001E-3</v>
      </c>
      <c r="AD130" s="11">
        <v>5.0000000000000001E-3</v>
      </c>
      <c r="AE130" s="11">
        <v>5.0000000000000001E-3</v>
      </c>
      <c r="AF130" s="11">
        <v>5.0000000000000001E-3</v>
      </c>
      <c r="AG130" s="11">
        <v>5.0000000000000001E-3</v>
      </c>
      <c r="AH130" s="11">
        <v>5.0000000000000001E-3</v>
      </c>
      <c r="AI130" s="11">
        <v>5.0000000000000001E-3</v>
      </c>
      <c r="AJ130" s="11">
        <v>5.0000000000000001E-3</v>
      </c>
      <c r="AK130" s="4"/>
      <c r="AX130" s="9" t="s">
        <v>35</v>
      </c>
      <c r="AY130" s="9"/>
      <c r="AZ130" s="15"/>
      <c r="BA130" s="11" t="s">
        <v>36</v>
      </c>
      <c r="BB130" s="11" t="s">
        <v>36</v>
      </c>
      <c r="BC130" s="11" t="s">
        <v>36</v>
      </c>
      <c r="BD130" s="11" t="s">
        <v>36</v>
      </c>
      <c r="BE130" s="11" t="s">
        <v>36</v>
      </c>
      <c r="BF130" s="11" t="s">
        <v>36</v>
      </c>
      <c r="BG130" s="11" t="s">
        <v>36</v>
      </c>
      <c r="BH130" s="11" t="s">
        <v>36</v>
      </c>
      <c r="BI130" s="4"/>
      <c r="BJ130" s="9" t="s">
        <v>57</v>
      </c>
      <c r="BK130" s="9"/>
      <c r="BL130" s="10">
        <f>BM130*BM126+BN130*BN126+BO130*BO126+BP130*BP126+BQ130*BQ126+BR130*BR126+BS130*BS126+BT130*BT126</f>
        <v>3.7816000000000001</v>
      </c>
      <c r="BM130" s="11">
        <f t="shared" si="68"/>
        <v>1.6200000000000003E-2</v>
      </c>
      <c r="BN130" s="11">
        <f t="shared" si="68"/>
        <v>1.8000000000000002E-2</v>
      </c>
      <c r="BO130" s="11">
        <v>0.02</v>
      </c>
      <c r="BP130" s="11">
        <f>BO130+(BO130*10%)</f>
        <v>2.1999999999999999E-2</v>
      </c>
      <c r="BQ130" s="11">
        <f>BP130+(BR130*10%)</f>
        <v>2.5999999999999999E-2</v>
      </c>
      <c r="BR130" s="11">
        <f>BO130+(BO130*100%)</f>
        <v>0.04</v>
      </c>
      <c r="BS130" s="11">
        <f>BQ130</f>
        <v>2.5999999999999999E-2</v>
      </c>
      <c r="BT130" s="11">
        <f>BP130</f>
        <v>2.1999999999999999E-2</v>
      </c>
      <c r="BU130" s="4"/>
      <c r="BV130" s="9" t="s">
        <v>54</v>
      </c>
      <c r="BW130" s="9"/>
      <c r="BX130" s="10">
        <f>BY130*BY126+BZ130*BZ126+CA130*CA126+CB130*CB126+CC130*CC126+CD130*CD126+CE130*CE126+CF130*CF126</f>
        <v>0.19528000000000001</v>
      </c>
      <c r="BY130" s="11">
        <f t="shared" si="69"/>
        <v>3.2399999999999998E-3</v>
      </c>
      <c r="BZ130" s="11">
        <f t="shared" si="69"/>
        <v>3.5999999999999999E-3</v>
      </c>
      <c r="CA130" s="11">
        <v>4.0000000000000001E-3</v>
      </c>
      <c r="CB130" s="11">
        <f>CA130+(CA130*20%)</f>
        <v>4.8000000000000004E-3</v>
      </c>
      <c r="CC130" s="11">
        <f>CB130+(CB130*10%)</f>
        <v>5.2800000000000008E-3</v>
      </c>
      <c r="CD130" s="11">
        <v>5.0000000000000001E-3</v>
      </c>
      <c r="CE130" s="11">
        <f>CC130</f>
        <v>5.2800000000000008E-3</v>
      </c>
      <c r="CF130" s="11">
        <f>CB130</f>
        <v>4.8000000000000004E-3</v>
      </c>
      <c r="CG130" s="4"/>
    </row>
    <row r="131" spans="2:85" ht="18" customHeight="1" x14ac:dyDescent="0.25">
      <c r="N131" s="9" t="s">
        <v>33</v>
      </c>
      <c r="P131" s="10">
        <f>Q131*Q127+R131*R127+S131*S127+T131*T127+U131*U127+V131*V127+W131*W127+X131*X127</f>
        <v>1.7050000000000001</v>
      </c>
      <c r="Q131" s="11">
        <v>5.0000000000000001E-3</v>
      </c>
      <c r="R131" s="11">
        <v>5.0000000000000001E-3</v>
      </c>
      <c r="S131" s="11">
        <v>5.0000000000000001E-3</v>
      </c>
      <c r="T131" s="11">
        <v>5.0000000000000001E-3</v>
      </c>
      <c r="U131" s="11">
        <v>5.0000000000000001E-3</v>
      </c>
      <c r="V131" s="11">
        <v>5.0000000000000001E-3</v>
      </c>
      <c r="W131" s="11">
        <v>5.0000000000000001E-3</v>
      </c>
      <c r="X131" s="11">
        <v>5.0000000000000001E-3</v>
      </c>
      <c r="Y131" s="4"/>
      <c r="Z131" s="9" t="s">
        <v>35</v>
      </c>
      <c r="AA131" s="9"/>
      <c r="AB131" s="15"/>
      <c r="AC131" s="11" t="s">
        <v>36</v>
      </c>
      <c r="AD131" s="11" t="s">
        <v>36</v>
      </c>
      <c r="AE131" s="11" t="s">
        <v>36</v>
      </c>
      <c r="AF131" s="11" t="s">
        <v>36</v>
      </c>
      <c r="AG131" s="11" t="s">
        <v>36</v>
      </c>
      <c r="AH131" s="11" t="s">
        <v>36</v>
      </c>
      <c r="AI131" s="11" t="s">
        <v>36</v>
      </c>
      <c r="AJ131" s="11" t="s">
        <v>36</v>
      </c>
      <c r="AK131" s="4"/>
      <c r="BJ131" s="9" t="s">
        <v>38</v>
      </c>
      <c r="BK131" s="9"/>
      <c r="BL131" s="10">
        <f>BM131*BM126+BN131*BN126+BO131*BO126+BP131*BP126+BQ131*BQ126+BR131*BR126+BS131*BS126+BT131*BT126</f>
        <v>3.7816000000000001</v>
      </c>
      <c r="BM131" s="11">
        <f t="shared" si="68"/>
        <v>1.6200000000000003E-2</v>
      </c>
      <c r="BN131" s="11">
        <f t="shared" si="68"/>
        <v>1.8000000000000002E-2</v>
      </c>
      <c r="BO131" s="11">
        <v>0.02</v>
      </c>
      <c r="BP131" s="11">
        <f>BO131+(BO131*10%)</f>
        <v>2.1999999999999999E-2</v>
      </c>
      <c r="BQ131" s="11">
        <f>BP131+(BR131*10%)</f>
        <v>2.5999999999999999E-2</v>
      </c>
      <c r="BR131" s="11">
        <f>BO131+(BO131*100%)</f>
        <v>0.04</v>
      </c>
      <c r="BS131" s="11">
        <f>BQ131</f>
        <v>2.5999999999999999E-2</v>
      </c>
      <c r="BT131" s="11">
        <f>BP131</f>
        <v>2.1999999999999999E-2</v>
      </c>
      <c r="BU131" s="4"/>
      <c r="BV131" s="9" t="s">
        <v>33</v>
      </c>
      <c r="BW131" s="9"/>
      <c r="BX131" s="10">
        <f>BY131*BY126+BZ131*BZ126+CA131*CA126+CB131*CB126+CC131*CC126+CD131*CD126+CE131*CE126+CF131*CF126</f>
        <v>0.19500000000000001</v>
      </c>
      <c r="BY131" s="11">
        <v>5.0000000000000001E-3</v>
      </c>
      <c r="BZ131" s="11">
        <v>5.0000000000000001E-3</v>
      </c>
      <c r="CA131" s="11">
        <v>5.0000000000000001E-3</v>
      </c>
      <c r="CB131" s="11">
        <v>5.0000000000000001E-3</v>
      </c>
      <c r="CC131" s="11">
        <v>5.0000000000000001E-3</v>
      </c>
      <c r="CD131" s="11">
        <v>5.0000000000000001E-3</v>
      </c>
      <c r="CE131" s="11">
        <v>5.0000000000000001E-3</v>
      </c>
      <c r="CF131" s="11">
        <v>5.0000000000000001E-3</v>
      </c>
      <c r="CG131" s="4"/>
    </row>
    <row r="132" spans="2:85" ht="18" customHeight="1" x14ac:dyDescent="0.25">
      <c r="N132" s="9" t="s">
        <v>35</v>
      </c>
      <c r="P132" s="4"/>
      <c r="Q132" s="4" t="s">
        <v>36</v>
      </c>
      <c r="R132" s="4" t="s">
        <v>36</v>
      </c>
      <c r="S132" s="4" t="s">
        <v>36</v>
      </c>
      <c r="T132" s="4" t="s">
        <v>36</v>
      </c>
      <c r="U132" s="4" t="s">
        <v>36</v>
      </c>
      <c r="V132" s="4" t="s">
        <v>36</v>
      </c>
      <c r="W132" s="4" t="s">
        <v>36</v>
      </c>
      <c r="X132" s="4" t="s">
        <v>36</v>
      </c>
      <c r="Y132" s="4"/>
      <c r="BJ132" s="9" t="s">
        <v>33</v>
      </c>
      <c r="BK132" s="9"/>
      <c r="BL132" s="10">
        <f>BM132*BM126+BN132*BN126+BO132*BO126+BP132*BP126+BQ132*BQ126+BR132*BR126+BS132*BS126+BT132*BT126</f>
        <v>0.88500000000000012</v>
      </c>
      <c r="BM132" s="11">
        <v>5.0000000000000001E-3</v>
      </c>
      <c r="BN132" s="11">
        <v>5.0000000000000001E-3</v>
      </c>
      <c r="BO132" s="11">
        <v>5.0000000000000001E-3</v>
      </c>
      <c r="BP132" s="11">
        <v>5.0000000000000001E-3</v>
      </c>
      <c r="BQ132" s="11">
        <v>5.0000000000000001E-3</v>
      </c>
      <c r="BR132" s="11">
        <v>5.0000000000000001E-3</v>
      </c>
      <c r="BS132" s="11">
        <v>5.0000000000000001E-3</v>
      </c>
      <c r="BT132" s="11">
        <v>5.0000000000000001E-3</v>
      </c>
      <c r="BU132" s="4"/>
      <c r="BV132" s="9" t="s">
        <v>35</v>
      </c>
      <c r="BW132" s="9"/>
      <c r="BX132" s="4"/>
      <c r="BY132" s="4" t="s">
        <v>36</v>
      </c>
      <c r="BZ132" s="4" t="s">
        <v>36</v>
      </c>
      <c r="CA132" s="4" t="s">
        <v>36</v>
      </c>
      <c r="CB132" s="4" t="s">
        <v>36</v>
      </c>
      <c r="CC132" s="4" t="s">
        <v>36</v>
      </c>
      <c r="CD132" s="4" t="s">
        <v>36</v>
      </c>
      <c r="CE132" s="4" t="s">
        <v>36</v>
      </c>
      <c r="CF132" s="4" t="s">
        <v>36</v>
      </c>
      <c r="CG132" s="4"/>
    </row>
    <row r="133" spans="2:85" ht="18" customHeight="1" x14ac:dyDescent="0.25">
      <c r="BJ133" s="9" t="s">
        <v>35</v>
      </c>
      <c r="BK133" s="9"/>
      <c r="BL133" s="15"/>
      <c r="BM133" s="11" t="s">
        <v>36</v>
      </c>
      <c r="BN133" s="11" t="s">
        <v>36</v>
      </c>
      <c r="BO133" s="11" t="s">
        <v>36</v>
      </c>
      <c r="BP133" s="11" t="s">
        <v>36</v>
      </c>
      <c r="BQ133" s="11" t="s">
        <v>36</v>
      </c>
      <c r="BR133" s="11" t="s">
        <v>36</v>
      </c>
      <c r="BS133" s="11" t="s">
        <v>36</v>
      </c>
      <c r="BT133" s="11" t="s">
        <v>36</v>
      </c>
      <c r="BU133" s="4"/>
    </row>
    <row r="134" spans="2:85" ht="18" customHeight="1" x14ac:dyDescent="0.25"/>
    <row r="135" spans="2:85" ht="18" customHeight="1" x14ac:dyDescent="0.25"/>
    <row r="136" spans="2:85" ht="18" customHeight="1" x14ac:dyDescent="0.25">
      <c r="BJ136" s="205" t="s">
        <v>60</v>
      </c>
      <c r="BK136" s="205"/>
      <c r="BL136" s="205"/>
      <c r="BM136" s="205"/>
      <c r="BN136" s="205"/>
      <c r="BO136" s="205"/>
      <c r="BP136" s="205"/>
      <c r="BQ136" s="205"/>
      <c r="BR136" s="205"/>
      <c r="BS136" s="205"/>
      <c r="BT136" s="205"/>
      <c r="BU136" s="205"/>
      <c r="BV136" s="205" t="s">
        <v>60</v>
      </c>
      <c r="BW136" s="205"/>
      <c r="BX136" s="205"/>
      <c r="BY136" s="205"/>
      <c r="BZ136" s="205"/>
      <c r="CA136" s="205"/>
      <c r="CB136" s="205"/>
      <c r="CC136" s="205"/>
      <c r="CD136" s="205"/>
      <c r="CE136" s="205"/>
      <c r="CF136" s="205"/>
      <c r="CG136" s="205"/>
    </row>
    <row r="137" spans="2:85" ht="18" customHeight="1" x14ac:dyDescent="0.25">
      <c r="BJ137" s="4"/>
      <c r="BK137" s="4"/>
      <c r="BL137" s="5" t="s">
        <v>15</v>
      </c>
      <c r="BM137" s="5" t="s">
        <v>16</v>
      </c>
      <c r="BN137" s="5" t="s">
        <v>17</v>
      </c>
      <c r="BO137" s="5" t="s">
        <v>18</v>
      </c>
      <c r="BP137" s="5" t="s">
        <v>19</v>
      </c>
      <c r="BQ137" s="5" t="s">
        <v>20</v>
      </c>
      <c r="BR137" s="5" t="s">
        <v>21</v>
      </c>
      <c r="BS137" s="5" t="s">
        <v>22</v>
      </c>
      <c r="BT137" s="5" t="s">
        <v>23</v>
      </c>
      <c r="BU137" s="5"/>
      <c r="BV137" s="4"/>
      <c r="BW137" s="4"/>
      <c r="BX137" s="5" t="s">
        <v>15</v>
      </c>
      <c r="BY137" s="5" t="s">
        <v>16</v>
      </c>
      <c r="BZ137" s="5" t="s">
        <v>17</v>
      </c>
      <c r="CA137" s="5" t="s">
        <v>18</v>
      </c>
      <c r="CB137" s="5" t="s">
        <v>19</v>
      </c>
      <c r="CC137" s="5" t="s">
        <v>20</v>
      </c>
      <c r="CD137" s="5" t="s">
        <v>21</v>
      </c>
      <c r="CE137" s="5" t="s">
        <v>22</v>
      </c>
      <c r="CF137" s="5" t="s">
        <v>23</v>
      </c>
      <c r="CG137" s="5"/>
    </row>
    <row r="138" spans="2:85" ht="18" customHeight="1" x14ac:dyDescent="0.25">
      <c r="BJ138" s="6" t="s">
        <v>24</v>
      </c>
      <c r="BK138" s="6"/>
      <c r="BL138" s="7">
        <f>SUM(BM138:BU138)</f>
        <v>0</v>
      </c>
      <c r="BM138" s="7"/>
      <c r="BN138" s="7"/>
      <c r="BO138" s="7"/>
      <c r="BP138" s="7"/>
      <c r="BQ138" s="7"/>
      <c r="BR138" s="7"/>
      <c r="BS138" s="7"/>
      <c r="BT138" s="7"/>
      <c r="BU138" s="4"/>
      <c r="BV138" s="6" t="s">
        <v>24</v>
      </c>
      <c r="BW138" s="6"/>
      <c r="BX138" s="7">
        <f>SUM(BY138:CG138)</f>
        <v>0</v>
      </c>
      <c r="BY138" s="7"/>
      <c r="BZ138" s="7"/>
      <c r="CA138" s="7"/>
      <c r="CB138" s="7"/>
      <c r="CC138" s="7"/>
      <c r="CD138" s="7"/>
      <c r="CE138" s="7"/>
      <c r="CF138" s="7"/>
      <c r="CG138" s="4"/>
    </row>
    <row r="139" spans="2:85" ht="18" customHeight="1" x14ac:dyDescent="0.25">
      <c r="BJ139" s="9" t="s">
        <v>60</v>
      </c>
      <c r="BK139" s="9"/>
      <c r="BL139" s="10">
        <f>BM139*BM138+BN139*BN138+BO139*BO138+BP139*BP138+BQ139*BQ138+BR139*BR138+BS139*BS138+BT139*BT138</f>
        <v>0</v>
      </c>
      <c r="BM139" s="14">
        <v>1</v>
      </c>
      <c r="BN139" s="14">
        <v>1</v>
      </c>
      <c r="BO139" s="14">
        <v>1</v>
      </c>
      <c r="BP139" s="14">
        <v>1</v>
      </c>
      <c r="BQ139" s="14">
        <v>1</v>
      </c>
      <c r="BR139" s="14">
        <v>1</v>
      </c>
      <c r="BS139" s="14">
        <v>1</v>
      </c>
      <c r="BT139" s="14">
        <v>1</v>
      </c>
      <c r="BU139" s="4"/>
      <c r="BV139" s="9" t="s">
        <v>60</v>
      </c>
      <c r="BW139" s="9"/>
      <c r="BX139" s="10">
        <f>BY139*BY138+BZ139*BZ138+CA139*CA138+CB139*CB138+CC139*CC138+CD139*CD138+CE139*CE138+CF139*CF138</f>
        <v>0</v>
      </c>
      <c r="BY139" s="14">
        <v>1</v>
      </c>
      <c r="BZ139" s="14">
        <v>1</v>
      </c>
      <c r="CA139" s="14">
        <v>1</v>
      </c>
      <c r="CB139" s="14">
        <v>1</v>
      </c>
      <c r="CC139" s="14">
        <v>1</v>
      </c>
      <c r="CD139" s="14">
        <v>1</v>
      </c>
      <c r="CE139" s="14">
        <v>1</v>
      </c>
      <c r="CF139" s="14">
        <v>1</v>
      </c>
      <c r="CG139" s="4"/>
    </row>
    <row r="140" spans="2:85" ht="18" customHeight="1" x14ac:dyDescent="0.25"/>
    <row r="141" spans="2:85" ht="18" customHeight="1" x14ac:dyDescent="0.25"/>
    <row r="142" spans="2:85" ht="18" customHeight="1" x14ac:dyDescent="0.25">
      <c r="B142" s="194" t="s">
        <v>66</v>
      </c>
      <c r="C142" s="195"/>
      <c r="D142" s="195"/>
      <c r="E142" s="195"/>
      <c r="F142" s="195"/>
      <c r="G142" s="195"/>
      <c r="H142" s="195"/>
      <c r="I142" s="195"/>
      <c r="J142" s="195"/>
      <c r="K142" s="195"/>
      <c r="L142" s="195"/>
      <c r="M142" s="196"/>
      <c r="N142" s="194" t="s">
        <v>67</v>
      </c>
      <c r="O142" s="195"/>
      <c r="P142" s="195"/>
      <c r="Q142" s="195"/>
      <c r="R142" s="195"/>
      <c r="S142" s="195"/>
      <c r="T142" s="195"/>
      <c r="U142" s="195"/>
      <c r="V142" s="195"/>
      <c r="W142" s="195"/>
      <c r="X142" s="195"/>
      <c r="Y142" s="196"/>
      <c r="Z142" s="194" t="s">
        <v>68</v>
      </c>
      <c r="AA142" s="195"/>
      <c r="AB142" s="195"/>
      <c r="AC142" s="195"/>
      <c r="AD142" s="195"/>
      <c r="AE142" s="195"/>
      <c r="AF142" s="195"/>
      <c r="AG142" s="195"/>
      <c r="AH142" s="195"/>
      <c r="AI142" s="195"/>
      <c r="AJ142" s="195"/>
      <c r="AK142" s="196"/>
      <c r="AL142" s="194" t="s">
        <v>41</v>
      </c>
      <c r="AM142" s="195"/>
      <c r="AN142" s="195"/>
      <c r="AO142" s="195"/>
      <c r="AP142" s="195"/>
      <c r="AQ142" s="195"/>
      <c r="AR142" s="195"/>
      <c r="AS142" s="195"/>
      <c r="AT142" s="195"/>
      <c r="AU142" s="195"/>
      <c r="AV142" s="195"/>
      <c r="AW142" s="196"/>
      <c r="AX142" s="197" t="s">
        <v>69</v>
      </c>
      <c r="AY142" s="198"/>
      <c r="AZ142" s="198"/>
      <c r="BA142" s="198"/>
      <c r="BB142" s="198"/>
      <c r="BC142" s="198"/>
      <c r="BD142" s="198"/>
      <c r="BE142" s="198"/>
      <c r="BF142" s="198"/>
      <c r="BG142" s="198"/>
      <c r="BH142" s="198"/>
      <c r="BI142" s="199"/>
      <c r="BJ142" s="194" t="s">
        <v>70</v>
      </c>
      <c r="BK142" s="195"/>
      <c r="BL142" s="195"/>
      <c r="BM142" s="195"/>
      <c r="BN142" s="195"/>
      <c r="BO142" s="195"/>
      <c r="BP142" s="195"/>
      <c r="BQ142" s="195"/>
      <c r="BR142" s="195"/>
      <c r="BS142" s="195"/>
      <c r="BT142" s="195"/>
      <c r="BU142" s="196"/>
      <c r="BV142" s="194" t="s">
        <v>67</v>
      </c>
      <c r="BW142" s="195"/>
      <c r="BX142" s="195"/>
      <c r="BY142" s="195"/>
      <c r="BZ142" s="195"/>
      <c r="CA142" s="195"/>
      <c r="CB142" s="195"/>
      <c r="CC142" s="195"/>
      <c r="CD142" s="195"/>
      <c r="CE142" s="195"/>
      <c r="CF142" s="195"/>
      <c r="CG142" s="196"/>
    </row>
    <row r="143" spans="2:85" ht="18" customHeight="1" x14ac:dyDescent="0.25">
      <c r="B143" s="4"/>
      <c r="C143" s="4"/>
      <c r="D143" s="5" t="s">
        <v>15</v>
      </c>
      <c r="E143" s="5" t="s">
        <v>16</v>
      </c>
      <c r="F143" s="5" t="s">
        <v>17</v>
      </c>
      <c r="G143" s="5" t="s">
        <v>18</v>
      </c>
      <c r="H143" s="5" t="s">
        <v>19</v>
      </c>
      <c r="I143" s="5" t="s">
        <v>20</v>
      </c>
      <c r="J143" s="5" t="s">
        <v>21</v>
      </c>
      <c r="K143" s="5" t="s">
        <v>22</v>
      </c>
      <c r="L143" s="5" t="s">
        <v>23</v>
      </c>
      <c r="M143" s="5"/>
      <c r="N143" s="4"/>
      <c r="O143" s="4"/>
      <c r="P143" s="5" t="s">
        <v>15</v>
      </c>
      <c r="Q143" s="5" t="s">
        <v>16</v>
      </c>
      <c r="R143" s="5" t="s">
        <v>17</v>
      </c>
      <c r="S143" s="5" t="s">
        <v>18</v>
      </c>
      <c r="T143" s="5" t="s">
        <v>19</v>
      </c>
      <c r="U143" s="5" t="s">
        <v>20</v>
      </c>
      <c r="V143" s="5" t="s">
        <v>21</v>
      </c>
      <c r="W143" s="5" t="s">
        <v>22</v>
      </c>
      <c r="X143" s="5" t="s">
        <v>23</v>
      </c>
      <c r="Y143" s="5"/>
      <c r="Z143" s="4"/>
      <c r="AA143" s="4"/>
      <c r="AB143" s="5" t="s">
        <v>15</v>
      </c>
      <c r="AC143" s="5" t="s">
        <v>16</v>
      </c>
      <c r="AD143" s="5" t="s">
        <v>17</v>
      </c>
      <c r="AE143" s="5" t="s">
        <v>18</v>
      </c>
      <c r="AF143" s="5" t="s">
        <v>19</v>
      </c>
      <c r="AG143" s="5" t="s">
        <v>20</v>
      </c>
      <c r="AH143" s="5" t="s">
        <v>21</v>
      </c>
      <c r="AI143" s="5" t="s">
        <v>22</v>
      </c>
      <c r="AJ143" s="5" t="s">
        <v>23</v>
      </c>
      <c r="AK143" s="5"/>
      <c r="AL143" s="4"/>
      <c r="AM143" s="4"/>
      <c r="AN143" s="5" t="s">
        <v>15</v>
      </c>
      <c r="AO143" s="5" t="s">
        <v>16</v>
      </c>
      <c r="AP143" s="5" t="s">
        <v>17</v>
      </c>
      <c r="AQ143" s="5" t="s">
        <v>18</v>
      </c>
      <c r="AR143" s="5" t="s">
        <v>19</v>
      </c>
      <c r="AS143" s="5" t="s">
        <v>20</v>
      </c>
      <c r="AT143" s="5" t="s">
        <v>21</v>
      </c>
      <c r="AU143" s="5" t="s">
        <v>22</v>
      </c>
      <c r="AV143" s="5" t="s">
        <v>23</v>
      </c>
      <c r="AW143" s="5"/>
      <c r="AX143" s="4"/>
      <c r="AY143" s="4"/>
      <c r="AZ143" s="5" t="s">
        <v>15</v>
      </c>
      <c r="BA143" s="5" t="s">
        <v>16</v>
      </c>
      <c r="BB143" s="5" t="s">
        <v>17</v>
      </c>
      <c r="BC143" s="5" t="s">
        <v>18</v>
      </c>
      <c r="BD143" s="5" t="s">
        <v>19</v>
      </c>
      <c r="BE143" s="5" t="s">
        <v>20</v>
      </c>
      <c r="BF143" s="5" t="s">
        <v>21</v>
      </c>
      <c r="BG143" s="5" t="s">
        <v>22</v>
      </c>
      <c r="BH143" s="5" t="s">
        <v>23</v>
      </c>
      <c r="BI143" s="5"/>
      <c r="BJ143" s="4"/>
      <c r="BK143" s="4"/>
      <c r="BL143" s="5" t="s">
        <v>15</v>
      </c>
      <c r="BM143" s="5" t="s">
        <v>16</v>
      </c>
      <c r="BN143" s="5" t="s">
        <v>17</v>
      </c>
      <c r="BO143" s="5" t="s">
        <v>18</v>
      </c>
      <c r="BP143" s="5" t="s">
        <v>19</v>
      </c>
      <c r="BQ143" s="5" t="s">
        <v>20</v>
      </c>
      <c r="BR143" s="5" t="s">
        <v>21</v>
      </c>
      <c r="BS143" s="5" t="s">
        <v>22</v>
      </c>
      <c r="BT143" s="5" t="s">
        <v>23</v>
      </c>
      <c r="BU143" s="5"/>
      <c r="BV143" s="4"/>
      <c r="BW143" s="4"/>
      <c r="BX143" s="5" t="s">
        <v>15</v>
      </c>
      <c r="BY143" s="5" t="s">
        <v>16</v>
      </c>
      <c r="BZ143" s="5" t="s">
        <v>17</v>
      </c>
      <c r="CA143" s="5" t="s">
        <v>18</v>
      </c>
      <c r="CB143" s="5" t="s">
        <v>19</v>
      </c>
      <c r="CC143" s="5" t="s">
        <v>20</v>
      </c>
      <c r="CD143" s="5" t="s">
        <v>21</v>
      </c>
      <c r="CE143" s="5" t="s">
        <v>22</v>
      </c>
      <c r="CF143" s="5" t="s">
        <v>23</v>
      </c>
      <c r="CG143" s="5"/>
    </row>
    <row r="144" spans="2:85" ht="18" customHeight="1" x14ac:dyDescent="0.25">
      <c r="B144" s="6" t="s">
        <v>24</v>
      </c>
      <c r="C144" s="6"/>
      <c r="D144" s="7">
        <f>SUM(E144:M144)</f>
        <v>0</v>
      </c>
      <c r="E144" s="7"/>
      <c r="F144" s="7"/>
      <c r="G144" s="7"/>
      <c r="H144" s="7"/>
      <c r="I144" s="7"/>
      <c r="J144" s="7"/>
      <c r="K144" s="7"/>
      <c r="L144" s="7"/>
      <c r="M144" s="8"/>
      <c r="N144" s="6" t="s">
        <v>24</v>
      </c>
      <c r="O144" s="6"/>
      <c r="P144" s="7">
        <f>SUM(Q144:Y144)</f>
        <v>0</v>
      </c>
      <c r="Q144" s="7"/>
      <c r="R144" s="7"/>
      <c r="S144" s="7"/>
      <c r="T144" s="7"/>
      <c r="U144" s="7"/>
      <c r="V144" s="7"/>
      <c r="W144" s="7"/>
      <c r="X144" s="7"/>
      <c r="Y144" s="8"/>
      <c r="Z144" s="6" t="s">
        <v>24</v>
      </c>
      <c r="AA144" s="6"/>
      <c r="AB144" s="7">
        <f>SUM(AC144:AK144)</f>
        <v>28</v>
      </c>
      <c r="AC144" s="7"/>
      <c r="AD144" s="7"/>
      <c r="AE144" s="7"/>
      <c r="AF144" s="7"/>
      <c r="AG144" s="7"/>
      <c r="AH144" s="7">
        <v>28</v>
      </c>
      <c r="AI144" s="7"/>
      <c r="AJ144" s="7"/>
      <c r="AK144" s="8"/>
      <c r="AL144" s="6" t="s">
        <v>24</v>
      </c>
      <c r="AM144" s="6"/>
      <c r="AN144" s="7">
        <f>SUM(AO144:AW144)</f>
        <v>339</v>
      </c>
      <c r="AO144" s="7">
        <v>138</v>
      </c>
      <c r="AP144" s="7">
        <v>42</v>
      </c>
      <c r="AQ144" s="7">
        <v>45</v>
      </c>
      <c r="AR144" s="7"/>
      <c r="AS144" s="7">
        <v>53</v>
      </c>
      <c r="AT144" s="7">
        <v>36</v>
      </c>
      <c r="AU144" s="7">
        <v>5</v>
      </c>
      <c r="AV144" s="7">
        <v>20</v>
      </c>
      <c r="AW144" s="8"/>
      <c r="AX144" s="6" t="s">
        <v>24</v>
      </c>
      <c r="AY144" s="6"/>
      <c r="AZ144" s="7">
        <f>SUM(BA144:BI144)</f>
        <v>29</v>
      </c>
      <c r="BA144" s="7"/>
      <c r="BB144" s="7"/>
      <c r="BC144" s="7"/>
      <c r="BD144" s="7"/>
      <c r="BE144" s="7"/>
      <c r="BF144" s="7">
        <v>28</v>
      </c>
      <c r="BG144" s="7">
        <v>1</v>
      </c>
      <c r="BH144" s="7"/>
      <c r="BI144" s="4"/>
      <c r="BJ144" s="6" t="s">
        <v>24</v>
      </c>
      <c r="BK144" s="6"/>
      <c r="BL144" s="7">
        <f>SUM(BM144:BU144)</f>
        <v>29</v>
      </c>
      <c r="BM144" s="7"/>
      <c r="BN144" s="7"/>
      <c r="BO144" s="7"/>
      <c r="BP144" s="7"/>
      <c r="BQ144" s="7"/>
      <c r="BR144" s="7">
        <v>28</v>
      </c>
      <c r="BS144" s="7">
        <v>1</v>
      </c>
      <c r="BT144" s="7"/>
      <c r="BU144" s="8"/>
      <c r="BV144" s="6" t="s">
        <v>24</v>
      </c>
      <c r="BW144" s="6"/>
      <c r="BX144" s="7">
        <f>SUM(BY144:CG144)</f>
        <v>29</v>
      </c>
      <c r="BY144" s="7"/>
      <c r="BZ144" s="7"/>
      <c r="CA144" s="7"/>
      <c r="CB144" s="7"/>
      <c r="CC144" s="7"/>
      <c r="CD144" s="7">
        <v>28</v>
      </c>
      <c r="CE144" s="7">
        <v>1</v>
      </c>
      <c r="CF144" s="7"/>
      <c r="CG144" s="8"/>
    </row>
    <row r="145" spans="2:85" ht="18" customHeight="1" x14ac:dyDescent="0.25">
      <c r="B145" s="9" t="s">
        <v>71</v>
      </c>
      <c r="C145" s="9"/>
      <c r="D145" s="10">
        <f>E145*E144+F145*F144+G145*G144+H145*H144+I145*I144+J145*J144+K145*K144+L145*L144</f>
        <v>0</v>
      </c>
      <c r="E145" s="11">
        <f>F145-(F145*10%)</f>
        <v>3.2400000000000005E-2</v>
      </c>
      <c r="F145" s="11">
        <f>G145-(G145*10%)</f>
        <v>3.6000000000000004E-2</v>
      </c>
      <c r="G145" s="11">
        <v>0.04</v>
      </c>
      <c r="H145" s="11">
        <f>G145+(G145*20%)</f>
        <v>4.8000000000000001E-2</v>
      </c>
      <c r="I145" s="11">
        <f>H145+(H145*10%)</f>
        <v>5.28E-2</v>
      </c>
      <c r="J145" s="11">
        <v>0.08</v>
      </c>
      <c r="K145" s="11">
        <f>I145</f>
        <v>5.28E-2</v>
      </c>
      <c r="L145" s="11">
        <f>H145</f>
        <v>4.8000000000000001E-2</v>
      </c>
      <c r="M145" s="4"/>
      <c r="N145" s="9" t="s">
        <v>47</v>
      </c>
      <c r="O145" s="9"/>
      <c r="P145" s="10">
        <f>Q145*Q144+R145*R144+S145*S144+T145*T144+U145*U144+V145*V144+W145*W144+X145*X144</f>
        <v>0</v>
      </c>
      <c r="Q145" s="11">
        <f t="shared" ref="Q145:R147" si="71">R145-(R145*10%)</f>
        <v>2.0250000000000001E-2</v>
      </c>
      <c r="R145" s="11">
        <f t="shared" si="71"/>
        <v>2.2499999999999999E-2</v>
      </c>
      <c r="S145" s="11">
        <v>2.5000000000000001E-2</v>
      </c>
      <c r="T145" s="11">
        <f t="shared" ref="T145:U147" si="72">S145+(S145*10%)</f>
        <v>2.7500000000000004E-2</v>
      </c>
      <c r="U145" s="11">
        <f t="shared" si="72"/>
        <v>3.0250000000000006E-2</v>
      </c>
      <c r="V145" s="11">
        <v>0.05</v>
      </c>
      <c r="W145" s="11">
        <f>U145</f>
        <v>3.0250000000000006E-2</v>
      </c>
      <c r="X145" s="11">
        <f>T145</f>
        <v>2.7500000000000004E-2</v>
      </c>
      <c r="Y145" s="4"/>
      <c r="Z145" s="9" t="s">
        <v>43</v>
      </c>
      <c r="AA145" s="9"/>
      <c r="AB145" s="10">
        <f>AC145*AC144+AD145*AD144+AE145*AE144+AF145*AF144+AG145*AG144+AH145*AH144+AI145*AI144+AJ145*AJ144</f>
        <v>3.36</v>
      </c>
      <c r="AC145" s="11">
        <f>AD145-(AD145*10%)</f>
        <v>4.8599999999999997E-2</v>
      </c>
      <c r="AD145" s="11">
        <f>AE145-(AE145*10%)</f>
        <v>5.3999999999999999E-2</v>
      </c>
      <c r="AE145" s="11">
        <v>0.06</v>
      </c>
      <c r="AF145" s="11">
        <f>AE145+(AE145*10%)</f>
        <v>6.6000000000000003E-2</v>
      </c>
      <c r="AG145" s="11">
        <f>AF145+(AF145*10%)</f>
        <v>7.2599999999999998E-2</v>
      </c>
      <c r="AH145" s="11">
        <v>0.12</v>
      </c>
      <c r="AI145" s="11">
        <f>AG145</f>
        <v>7.2599999999999998E-2</v>
      </c>
      <c r="AJ145" s="11">
        <f>AF145</f>
        <v>6.6000000000000003E-2</v>
      </c>
      <c r="AK145" s="4"/>
      <c r="AL145" s="9" t="s">
        <v>48</v>
      </c>
      <c r="AM145" s="9"/>
      <c r="AN145" s="10">
        <f>AO145*AO144+AP145*AP144+AQ145*AQ144+AR145*AR144+AS145*AS144+AT145*AT144+AU145*AU144+AV145*AV144</f>
        <v>34.482600000000005</v>
      </c>
      <c r="AO145" s="11">
        <f t="shared" ref="AO145:AP147" si="73">AP145-(AP145*10%)</f>
        <v>7.2900000000000006E-2</v>
      </c>
      <c r="AP145" s="11">
        <f t="shared" si="73"/>
        <v>8.1000000000000003E-2</v>
      </c>
      <c r="AQ145" s="11">
        <v>0.09</v>
      </c>
      <c r="AR145" s="11">
        <f>AQ145+(AQ145*20%)</f>
        <v>0.108</v>
      </c>
      <c r="AS145" s="11">
        <f>AR145+(AR145*10%)</f>
        <v>0.1188</v>
      </c>
      <c r="AT145" s="11">
        <v>0.22</v>
      </c>
      <c r="AU145" s="4">
        <f>AS145</f>
        <v>0.1188</v>
      </c>
      <c r="AV145" s="11">
        <f>AR145</f>
        <v>0.108</v>
      </c>
      <c r="AW145" s="4"/>
      <c r="AX145" s="9" t="s">
        <v>72</v>
      </c>
      <c r="AY145" s="9"/>
      <c r="AZ145" s="10">
        <f>BA145*BA144+BB145*BB144+BC145*BC144+BD145*BD144+BE145*BE144+BF145*BF144+BG145*BG144+BH145*BH144</f>
        <v>8.4</v>
      </c>
      <c r="BA145" s="11"/>
      <c r="BB145" s="11"/>
      <c r="BC145" s="11"/>
      <c r="BD145" s="11"/>
      <c r="BE145" s="11"/>
      <c r="BF145" s="11">
        <v>0.3</v>
      </c>
      <c r="BG145" s="11"/>
      <c r="BH145" s="11"/>
      <c r="BI145" s="4"/>
      <c r="BJ145" s="9" t="s">
        <v>73</v>
      </c>
      <c r="BK145" s="9"/>
      <c r="BL145" s="10">
        <f>BM145*BM144+BN145*BN144+BO145*BO144+BP145*BP144+BQ145*BQ144+BR145*BR144+BS145*BS144+BT145*BT144</f>
        <v>1.7283999999999999</v>
      </c>
      <c r="BM145" s="11">
        <f t="shared" ref="BM145:BN149" si="74">BN145-(BN145*10%)</f>
        <v>3.2400000000000005E-2</v>
      </c>
      <c r="BN145" s="11">
        <f t="shared" si="74"/>
        <v>3.6000000000000004E-2</v>
      </c>
      <c r="BO145" s="11">
        <v>0.04</v>
      </c>
      <c r="BP145" s="11">
        <f t="shared" ref="BP145:BQ147" si="75">BO145+(BO145*10%)</f>
        <v>4.3999999999999997E-2</v>
      </c>
      <c r="BQ145" s="11">
        <f t="shared" si="75"/>
        <v>4.8399999999999999E-2</v>
      </c>
      <c r="BR145" s="11">
        <v>0.06</v>
      </c>
      <c r="BS145" s="11">
        <f t="shared" ref="BS145:BS150" si="76">BQ145</f>
        <v>4.8399999999999999E-2</v>
      </c>
      <c r="BT145" s="11">
        <f t="shared" ref="BT145:BT150" si="77">BP145</f>
        <v>4.3999999999999997E-2</v>
      </c>
      <c r="BU145" s="4"/>
      <c r="BV145" s="9" t="s">
        <v>47</v>
      </c>
      <c r="BW145" s="9"/>
      <c r="BX145" s="10">
        <f>BY145*BY144+BZ145*BZ144+CA145*CA144+CB145*CB144+CC145*CC144+CD145*CD144+CE145*CE144+CF145*CF144</f>
        <v>1.4302500000000002</v>
      </c>
      <c r="BY145" s="11">
        <f t="shared" ref="BY145:BZ147" si="78">BZ145-(BZ145*10%)</f>
        <v>2.0250000000000001E-2</v>
      </c>
      <c r="BZ145" s="11">
        <f t="shared" si="78"/>
        <v>2.2499999999999999E-2</v>
      </c>
      <c r="CA145" s="11">
        <v>2.5000000000000001E-2</v>
      </c>
      <c r="CB145" s="11">
        <f t="shared" ref="CB145:CC147" si="79">CA145+(CA145*10%)</f>
        <v>2.7500000000000004E-2</v>
      </c>
      <c r="CC145" s="11">
        <f t="shared" si="79"/>
        <v>3.0250000000000006E-2</v>
      </c>
      <c r="CD145" s="11">
        <v>0.05</v>
      </c>
      <c r="CE145" s="11">
        <f>CC145</f>
        <v>3.0250000000000006E-2</v>
      </c>
      <c r="CF145" s="11">
        <f>CB145</f>
        <v>2.7500000000000004E-2</v>
      </c>
      <c r="CG145" s="4"/>
    </row>
    <row r="146" spans="2:85" ht="18" customHeight="1" x14ac:dyDescent="0.25">
      <c r="B146" s="9" t="s">
        <v>48</v>
      </c>
      <c r="C146" s="9"/>
      <c r="D146" s="10">
        <f>E146*E144+F146*F144+G146*G144+H146*H144+I146*I144+J146*J144+K146*K144+L146*L144</f>
        <v>0</v>
      </c>
      <c r="E146" s="11">
        <f>F146-(F146*10%)</f>
        <v>7.2900000000000006E-2</v>
      </c>
      <c r="F146" s="11">
        <f>G146-(G146*10%)</f>
        <v>8.1000000000000003E-2</v>
      </c>
      <c r="G146" s="11">
        <v>0.09</v>
      </c>
      <c r="H146" s="11">
        <f>G146+(G146*20%)</f>
        <v>0.108</v>
      </c>
      <c r="I146" s="11">
        <f>H146+(H146*10%)</f>
        <v>0.1188</v>
      </c>
      <c r="J146" s="11">
        <v>0.12</v>
      </c>
      <c r="K146" s="11">
        <f>I146</f>
        <v>0.1188</v>
      </c>
      <c r="L146" s="11">
        <f>H146</f>
        <v>0.108</v>
      </c>
      <c r="M146" s="4"/>
      <c r="N146" s="9" t="s">
        <v>43</v>
      </c>
      <c r="O146" s="9"/>
      <c r="P146" s="10">
        <f>Q146*Q144+R146*R144+S146*S144+T146*T144+U146*U144+V146*V144+W146*W144+X146*X144</f>
        <v>0</v>
      </c>
      <c r="Q146" s="11">
        <f t="shared" si="71"/>
        <v>1.2149999999999999E-2</v>
      </c>
      <c r="R146" s="11">
        <f t="shared" si="71"/>
        <v>1.35E-2</v>
      </c>
      <c r="S146" s="11">
        <v>1.4999999999999999E-2</v>
      </c>
      <c r="T146" s="11">
        <f t="shared" si="72"/>
        <v>1.6500000000000001E-2</v>
      </c>
      <c r="U146" s="11">
        <f t="shared" si="72"/>
        <v>1.8149999999999999E-2</v>
      </c>
      <c r="V146" s="11">
        <v>0.05</v>
      </c>
      <c r="W146" s="11">
        <f>U146</f>
        <v>1.8149999999999999E-2</v>
      </c>
      <c r="X146" s="11">
        <f>T146</f>
        <v>1.6500000000000001E-2</v>
      </c>
      <c r="Y146" s="4"/>
      <c r="Z146" s="9" t="s">
        <v>39</v>
      </c>
      <c r="AA146" s="9"/>
      <c r="AB146" s="10">
        <f>AC146*AC144+AD146*AD144+AE146*AE144+AF146*AF144+AG146*AG144+AH146*AH144+AI146*AI144+AJ146*AJ144</f>
        <v>0.84</v>
      </c>
      <c r="AC146" s="11">
        <f>AD146-(AD146*10%)</f>
        <v>1.2149999999999999E-2</v>
      </c>
      <c r="AD146" s="11">
        <f>AE146-(AE146*10%)</f>
        <v>1.35E-2</v>
      </c>
      <c r="AE146" s="11">
        <v>1.4999999999999999E-2</v>
      </c>
      <c r="AF146" s="11">
        <f>AE146+(AE146*10%)</f>
        <v>1.6500000000000001E-2</v>
      </c>
      <c r="AG146" s="11">
        <f>AF146+(AF146*10%)</f>
        <v>1.8149999999999999E-2</v>
      </c>
      <c r="AH146" s="11">
        <v>0.03</v>
      </c>
      <c r="AI146" s="11">
        <f>AG146</f>
        <v>1.8149999999999999E-2</v>
      </c>
      <c r="AJ146" s="11">
        <f>AF146</f>
        <v>1.6500000000000001E-2</v>
      </c>
      <c r="AK146" s="4"/>
      <c r="AL146" s="9" t="s">
        <v>52</v>
      </c>
      <c r="AM146" s="9"/>
      <c r="AN146" s="10">
        <f>AO146*AO144+AP146*AP144+AQ146*AQ144+AR146*AR144+AS146*AS144+AT146*AT144+AU146*AU144+AV146*AV144</f>
        <v>4.8086999999999991</v>
      </c>
      <c r="AO146" s="11">
        <f t="shared" si="73"/>
        <v>1.2149999999999999E-2</v>
      </c>
      <c r="AP146" s="11">
        <f t="shared" si="73"/>
        <v>1.35E-2</v>
      </c>
      <c r="AQ146" s="11">
        <v>1.4999999999999999E-2</v>
      </c>
      <c r="AR146" s="11">
        <v>1.4999999999999999E-2</v>
      </c>
      <c r="AS146" s="11">
        <v>1.4999999999999999E-2</v>
      </c>
      <c r="AT146" s="11">
        <v>0.02</v>
      </c>
      <c r="AU146" s="11">
        <v>1.4999999999999999E-2</v>
      </c>
      <c r="AV146" s="11">
        <v>1.4999999999999999E-2</v>
      </c>
      <c r="AW146" s="4"/>
      <c r="AX146" s="9" t="s">
        <v>32</v>
      </c>
      <c r="AY146" s="9"/>
      <c r="AZ146" s="10">
        <f>BA146*BA144+BB146*BB144+BC146*BC144+BD146*BD144+BE146*BE144+BF146*BF144+BG146*BG144+BH146*BH144</f>
        <v>0.28000000000000003</v>
      </c>
      <c r="BA146" s="11"/>
      <c r="BB146" s="11"/>
      <c r="BC146" s="11"/>
      <c r="BD146" s="11"/>
      <c r="BE146" s="11"/>
      <c r="BF146" s="11">
        <v>0.01</v>
      </c>
      <c r="BG146" s="11"/>
      <c r="BH146" s="11"/>
      <c r="BI146" s="4"/>
      <c r="BJ146" s="9" t="s">
        <v>74</v>
      </c>
      <c r="BK146" s="9"/>
      <c r="BL146" s="10">
        <f>BM146*BM144+BN146*BN144+BO146*BO144+BP146*BP144+BQ146*BQ144+BR146*BR144+BS146*BS144+BT146*BT144</f>
        <v>0.42907499999999998</v>
      </c>
      <c r="BM146" s="11">
        <f t="shared" si="74"/>
        <v>6.0749999999999997E-3</v>
      </c>
      <c r="BN146" s="11">
        <f t="shared" si="74"/>
        <v>6.7499999999999999E-3</v>
      </c>
      <c r="BO146" s="11">
        <v>7.4999999999999997E-3</v>
      </c>
      <c r="BP146" s="11">
        <f t="shared" si="75"/>
        <v>8.2500000000000004E-3</v>
      </c>
      <c r="BQ146" s="11">
        <f t="shared" si="75"/>
        <v>9.0749999999999997E-3</v>
      </c>
      <c r="BR146" s="11">
        <v>1.4999999999999999E-2</v>
      </c>
      <c r="BS146" s="11">
        <f t="shared" si="76"/>
        <v>9.0749999999999997E-3</v>
      </c>
      <c r="BT146" s="11">
        <f t="shared" si="77"/>
        <v>8.2500000000000004E-3</v>
      </c>
      <c r="BU146" s="4"/>
      <c r="BV146" s="9" t="s">
        <v>43</v>
      </c>
      <c r="BW146" s="9"/>
      <c r="BX146" s="10">
        <f>BY146*BY144+BZ146*BZ144+CA146*CA144+CB146*CB144+CC146*CC144+CD146*CD144+CE146*CE144+CF146*CF144</f>
        <v>1.4181500000000002</v>
      </c>
      <c r="BY146" s="11">
        <f t="shared" si="78"/>
        <v>1.2149999999999999E-2</v>
      </c>
      <c r="BZ146" s="11">
        <f t="shared" si="78"/>
        <v>1.35E-2</v>
      </c>
      <c r="CA146" s="11">
        <v>1.4999999999999999E-2</v>
      </c>
      <c r="CB146" s="11">
        <f t="shared" si="79"/>
        <v>1.6500000000000001E-2</v>
      </c>
      <c r="CC146" s="11">
        <f t="shared" si="79"/>
        <v>1.8149999999999999E-2</v>
      </c>
      <c r="CD146" s="11">
        <v>0.05</v>
      </c>
      <c r="CE146" s="11">
        <f>CC146</f>
        <v>1.8149999999999999E-2</v>
      </c>
      <c r="CF146" s="11">
        <f>CB146</f>
        <v>1.6500000000000001E-2</v>
      </c>
      <c r="CG146" s="4"/>
    </row>
    <row r="147" spans="2:85" ht="18" customHeight="1" x14ac:dyDescent="0.25">
      <c r="B147" s="9" t="s">
        <v>33</v>
      </c>
      <c r="C147" s="9"/>
      <c r="D147" s="10">
        <f>E147*E144+F147*F144+G147*G144+H147*H144+I147*I144+J147*J144+K147*K144+L147*L144</f>
        <v>0</v>
      </c>
      <c r="E147" s="11">
        <v>5.0000000000000001E-3</v>
      </c>
      <c r="F147" s="11">
        <v>5.0000000000000001E-3</v>
      </c>
      <c r="G147" s="11">
        <v>5.0000000000000001E-3</v>
      </c>
      <c r="H147" s="11">
        <v>5.0000000000000001E-3</v>
      </c>
      <c r="I147" s="11">
        <v>5.0000000000000001E-3</v>
      </c>
      <c r="J147" s="11">
        <v>5.0000000000000001E-3</v>
      </c>
      <c r="K147" s="11">
        <v>5.0000000000000001E-3</v>
      </c>
      <c r="L147" s="11">
        <v>5.0000000000000001E-3</v>
      </c>
      <c r="M147" s="4"/>
      <c r="N147" s="9" t="s">
        <v>39</v>
      </c>
      <c r="O147" s="9"/>
      <c r="P147" s="10">
        <f>Q147*Q144+R147*R144+S147*S144+T147*T144+U147*U144+V147*V144+W147*W144+X147*X144</f>
        <v>0</v>
      </c>
      <c r="Q147" s="11">
        <f t="shared" si="71"/>
        <v>1.2149999999999999E-2</v>
      </c>
      <c r="R147" s="11">
        <f t="shared" si="71"/>
        <v>1.35E-2</v>
      </c>
      <c r="S147" s="11">
        <v>1.4999999999999999E-2</v>
      </c>
      <c r="T147" s="11">
        <f t="shared" si="72"/>
        <v>1.6500000000000001E-2</v>
      </c>
      <c r="U147" s="11">
        <f t="shared" si="72"/>
        <v>1.8149999999999999E-2</v>
      </c>
      <c r="V147" s="11">
        <v>0.05</v>
      </c>
      <c r="W147" s="11">
        <f>U147</f>
        <v>1.8149999999999999E-2</v>
      </c>
      <c r="X147" s="11">
        <f>T147</f>
        <v>1.6500000000000001E-2</v>
      </c>
      <c r="Y147" s="4"/>
      <c r="Z147" s="9" t="s">
        <v>33</v>
      </c>
      <c r="AA147" s="9"/>
      <c r="AB147" s="10">
        <f>AC147*AC144+AD147*AD144+AE147*AE144+AF147*AF144+AG147*AG144+AH147*AH144+AI147*AI144+AJ147*AJ144</f>
        <v>0.14000000000000001</v>
      </c>
      <c r="AC147" s="11">
        <v>5.0000000000000001E-3</v>
      </c>
      <c r="AD147" s="11">
        <v>5.0000000000000001E-3</v>
      </c>
      <c r="AE147" s="11">
        <v>5.0000000000000001E-3</v>
      </c>
      <c r="AF147" s="11">
        <v>5.0000000000000001E-3</v>
      </c>
      <c r="AG147" s="11">
        <v>5.0000000000000001E-3</v>
      </c>
      <c r="AH147" s="11">
        <v>5.0000000000000001E-3</v>
      </c>
      <c r="AI147" s="11">
        <f>AG147</f>
        <v>5.0000000000000001E-3</v>
      </c>
      <c r="AJ147" s="11">
        <f>AF147</f>
        <v>5.0000000000000001E-3</v>
      </c>
      <c r="AK147" s="4"/>
      <c r="AL147" s="9" t="s">
        <v>55</v>
      </c>
      <c r="AM147" s="9"/>
      <c r="AN147" s="10">
        <f>AO147*AO144+AP147*AP144+AQ147*AQ144+AR147*AR144+AS147*AS144+AT147*AT144+AU147*AU144+AV147*AV144+AQ144</f>
        <v>79.482600000000005</v>
      </c>
      <c r="AO147" s="11">
        <f t="shared" si="73"/>
        <v>7.2900000000000006E-2</v>
      </c>
      <c r="AP147" s="11">
        <f t="shared" si="73"/>
        <v>8.1000000000000003E-2</v>
      </c>
      <c r="AQ147" s="11">
        <v>0.09</v>
      </c>
      <c r="AR147" s="11">
        <f>AQ147+(AQ147*20%)</f>
        <v>0.108</v>
      </c>
      <c r="AS147" s="11">
        <f>AR147+(AR147*10%)</f>
        <v>0.1188</v>
      </c>
      <c r="AT147" s="11">
        <v>0.22</v>
      </c>
      <c r="AU147" s="4">
        <f>AS147</f>
        <v>0.1188</v>
      </c>
      <c r="AV147" s="11">
        <f>AR147</f>
        <v>0.108</v>
      </c>
      <c r="AW147" s="4"/>
      <c r="AX147" s="9" t="s">
        <v>31</v>
      </c>
      <c r="AY147" s="9"/>
      <c r="AZ147" s="10">
        <f>BA147*BA144+BB147*BB144+BC147*BC144+BD147*BD144+BE147*BE144+BF147*BF144+BG147*BG144+BH147*BH144</f>
        <v>0.28000000000000003</v>
      </c>
      <c r="BA147" s="11"/>
      <c r="BB147" s="11"/>
      <c r="BC147" s="11"/>
      <c r="BD147" s="11"/>
      <c r="BE147" s="11"/>
      <c r="BF147" s="11">
        <v>0.01</v>
      </c>
      <c r="BG147" s="11"/>
      <c r="BH147" s="11"/>
      <c r="BI147" s="4"/>
      <c r="BJ147" s="9" t="s">
        <v>75</v>
      </c>
      <c r="BK147" s="9"/>
      <c r="BL147" s="10">
        <f>BM147*BM144+BN147*BN144+BO147*BO144+BP147*BP144+BQ147*BQ144+BR147*BR144+BS147*BS144+BT147*BT144</f>
        <v>0.42907499999999998</v>
      </c>
      <c r="BM147" s="11">
        <f t="shared" si="74"/>
        <v>6.0749999999999997E-3</v>
      </c>
      <c r="BN147" s="11">
        <f t="shared" si="74"/>
        <v>6.7499999999999999E-3</v>
      </c>
      <c r="BO147" s="11">
        <v>7.4999999999999997E-3</v>
      </c>
      <c r="BP147" s="11">
        <f t="shared" si="75"/>
        <v>8.2500000000000004E-3</v>
      </c>
      <c r="BQ147" s="11">
        <f t="shared" si="75"/>
        <v>9.0749999999999997E-3</v>
      </c>
      <c r="BR147" s="11">
        <v>1.4999999999999999E-2</v>
      </c>
      <c r="BS147" s="11">
        <f t="shared" si="76"/>
        <v>9.0749999999999997E-3</v>
      </c>
      <c r="BT147" s="11">
        <f t="shared" si="77"/>
        <v>8.2500000000000004E-3</v>
      </c>
      <c r="BU147" s="4"/>
      <c r="BV147" s="9" t="s">
        <v>39</v>
      </c>
      <c r="BW147" s="9"/>
      <c r="BX147" s="10">
        <f>BY147*BY144+BZ147*BZ144+CA147*CA144+CB147*CB144+CC147*CC144+CD147*CD144+CE147*CE144+CF147*CF144</f>
        <v>1.4181500000000002</v>
      </c>
      <c r="BY147" s="11">
        <f t="shared" si="78"/>
        <v>1.2149999999999999E-2</v>
      </c>
      <c r="BZ147" s="11">
        <f t="shared" si="78"/>
        <v>1.35E-2</v>
      </c>
      <c r="CA147" s="11">
        <v>1.4999999999999999E-2</v>
      </c>
      <c r="CB147" s="11">
        <f t="shared" si="79"/>
        <v>1.6500000000000001E-2</v>
      </c>
      <c r="CC147" s="11">
        <f t="shared" si="79"/>
        <v>1.8149999999999999E-2</v>
      </c>
      <c r="CD147" s="11">
        <v>0.05</v>
      </c>
      <c r="CE147" s="11">
        <f>CC147</f>
        <v>1.8149999999999999E-2</v>
      </c>
      <c r="CF147" s="11">
        <f>CB147</f>
        <v>1.6500000000000001E-2</v>
      </c>
      <c r="CG147" s="4"/>
    </row>
    <row r="148" spans="2:85" ht="18" customHeight="1" x14ac:dyDescent="0.25">
      <c r="B148" s="9" t="s">
        <v>35</v>
      </c>
      <c r="C148" s="9"/>
      <c r="D148" s="10"/>
      <c r="E148" s="4" t="s">
        <v>36</v>
      </c>
      <c r="F148" s="4" t="s">
        <v>36</v>
      </c>
      <c r="G148" s="4" t="s">
        <v>36</v>
      </c>
      <c r="H148" s="4" t="s">
        <v>36</v>
      </c>
      <c r="I148" s="4" t="s">
        <v>36</v>
      </c>
      <c r="J148" s="4" t="s">
        <v>36</v>
      </c>
      <c r="K148" s="4" t="s">
        <v>36</v>
      </c>
      <c r="L148" s="4" t="s">
        <v>36</v>
      </c>
      <c r="M148" s="4"/>
      <c r="N148" s="9" t="s">
        <v>33</v>
      </c>
      <c r="O148" s="9"/>
      <c r="P148" s="10">
        <f>Q148*Q144+R148*R144+S148*S144+T148*T144+U148*U144+V148*V144+W148*W144+X148*X144</f>
        <v>0</v>
      </c>
      <c r="Q148" s="11">
        <v>5.0000000000000001E-3</v>
      </c>
      <c r="R148" s="11">
        <v>5.0000000000000001E-3</v>
      </c>
      <c r="S148" s="11">
        <v>5.0000000000000001E-3</v>
      </c>
      <c r="T148" s="11">
        <v>5.0000000000000001E-3</v>
      </c>
      <c r="U148" s="11">
        <v>5.0000000000000001E-3</v>
      </c>
      <c r="V148" s="11">
        <v>5.0000000000000001E-3</v>
      </c>
      <c r="W148" s="11">
        <f>U148</f>
        <v>5.0000000000000001E-3</v>
      </c>
      <c r="X148" s="11">
        <f>T148</f>
        <v>5.0000000000000001E-3</v>
      </c>
      <c r="Y148" s="4"/>
      <c r="Z148" s="9" t="s">
        <v>35</v>
      </c>
      <c r="AA148" s="9"/>
      <c r="AB148" s="15"/>
      <c r="AC148" s="11" t="s">
        <v>36</v>
      </c>
      <c r="AD148" s="11" t="s">
        <v>36</v>
      </c>
      <c r="AE148" s="11" t="s">
        <v>36</v>
      </c>
      <c r="AF148" s="11" t="s">
        <v>36</v>
      </c>
      <c r="AG148" s="11" t="s">
        <v>36</v>
      </c>
      <c r="AH148" s="11" t="s">
        <v>36</v>
      </c>
      <c r="AI148" s="11" t="s">
        <v>36</v>
      </c>
      <c r="AJ148" s="11" t="s">
        <v>36</v>
      </c>
      <c r="AK148" s="4"/>
      <c r="AL148" s="9" t="s">
        <v>33</v>
      </c>
      <c r="AM148" s="9"/>
      <c r="AN148" s="10">
        <f>AO148*AO144+AP148*AP144+AQ148*AQ144+AR148*AR144+AS148*AS144+AT148*AT144+AU148*AU144+AV148*AV144</f>
        <v>1.6950000000000001</v>
      </c>
      <c r="AO148" s="11">
        <v>5.0000000000000001E-3</v>
      </c>
      <c r="AP148" s="11">
        <v>5.0000000000000001E-3</v>
      </c>
      <c r="AQ148" s="11">
        <v>5.0000000000000001E-3</v>
      </c>
      <c r="AR148" s="11">
        <v>5.0000000000000001E-3</v>
      </c>
      <c r="AS148" s="11">
        <v>5.0000000000000001E-3</v>
      </c>
      <c r="AT148" s="11">
        <v>5.0000000000000001E-3</v>
      </c>
      <c r="AU148" s="11">
        <v>5.0000000000000001E-3</v>
      </c>
      <c r="AV148" s="11">
        <v>5.0000000000000001E-3</v>
      </c>
      <c r="AW148" s="4"/>
      <c r="AX148" s="9" t="s">
        <v>43</v>
      </c>
      <c r="AY148" s="9"/>
      <c r="AZ148" s="10">
        <f>BA148*BA144+BB148*BB144+BC148*BC144+BD148*BD144+BE148*BE144+BF148*BF144+BG148*BG144+BH148*BH144</f>
        <v>0.28000000000000003</v>
      </c>
      <c r="BA148" s="15"/>
      <c r="BB148" s="15"/>
      <c r="BC148" s="15"/>
      <c r="BD148" s="15"/>
      <c r="BE148" s="4"/>
      <c r="BF148" s="11">
        <v>0.01</v>
      </c>
      <c r="BG148" s="4"/>
      <c r="BH148" s="4"/>
      <c r="BI148" s="4"/>
      <c r="BJ148" s="9" t="s">
        <v>76</v>
      </c>
      <c r="BK148" s="9"/>
      <c r="BL148" s="10">
        <f>BM148*BM144+BN148*BN144+BO148*BO144+BP148*BP144+BQ148*BQ144+BR148*BR144+BS148*BS144+BT148*BT144</f>
        <v>0.28660000000000002</v>
      </c>
      <c r="BM148" s="11">
        <f t="shared" si="74"/>
        <v>4.0500000000000006E-3</v>
      </c>
      <c r="BN148" s="11">
        <f t="shared" si="74"/>
        <v>4.5000000000000005E-3</v>
      </c>
      <c r="BO148" s="11">
        <v>5.0000000000000001E-3</v>
      </c>
      <c r="BP148" s="11">
        <f>BO148+(BO148*20%)</f>
        <v>6.0000000000000001E-3</v>
      </c>
      <c r="BQ148" s="11">
        <f>BP148+(BP148*10%)</f>
        <v>6.6E-3</v>
      </c>
      <c r="BR148" s="11">
        <v>0.01</v>
      </c>
      <c r="BS148" s="11">
        <f t="shared" si="76"/>
        <v>6.6E-3</v>
      </c>
      <c r="BT148" s="11">
        <f t="shared" si="77"/>
        <v>6.0000000000000001E-3</v>
      </c>
      <c r="BU148" s="4"/>
      <c r="BV148" s="9" t="s">
        <v>33</v>
      </c>
      <c r="BW148" s="9"/>
      <c r="BX148" s="10">
        <f>BY148*BY144+BZ148*BZ144+CA148*CA144+CB148*CB144+CC148*CC144+CD148*CD144+CE148*CE144+CF148*CF144</f>
        <v>0.14500000000000002</v>
      </c>
      <c r="BY148" s="11">
        <v>5.0000000000000001E-3</v>
      </c>
      <c r="BZ148" s="11">
        <v>5.0000000000000001E-3</v>
      </c>
      <c r="CA148" s="11">
        <v>5.0000000000000001E-3</v>
      </c>
      <c r="CB148" s="11">
        <v>5.0000000000000001E-3</v>
      </c>
      <c r="CC148" s="11">
        <v>5.0000000000000001E-3</v>
      </c>
      <c r="CD148" s="11">
        <v>5.0000000000000001E-3</v>
      </c>
      <c r="CE148" s="11">
        <f>CC148</f>
        <v>5.0000000000000001E-3</v>
      </c>
      <c r="CF148" s="11">
        <f>CB148</f>
        <v>5.0000000000000001E-3</v>
      </c>
      <c r="CG148" s="4"/>
    </row>
    <row r="149" spans="2:85" ht="18" customHeight="1" x14ac:dyDescent="0.25">
      <c r="B149" s="191" t="s">
        <v>77</v>
      </c>
      <c r="C149" s="192"/>
      <c r="D149" s="192"/>
      <c r="E149" s="192"/>
      <c r="F149" s="192"/>
      <c r="G149" s="192"/>
      <c r="H149" s="192"/>
      <c r="I149" s="192"/>
      <c r="J149" s="192"/>
      <c r="K149" s="192"/>
      <c r="L149" s="192"/>
      <c r="M149" s="193"/>
      <c r="N149" s="9" t="s">
        <v>35</v>
      </c>
      <c r="O149" s="9"/>
      <c r="P149" s="15"/>
      <c r="Q149" s="11" t="s">
        <v>36</v>
      </c>
      <c r="R149" s="11" t="s">
        <v>36</v>
      </c>
      <c r="S149" s="11" t="s">
        <v>36</v>
      </c>
      <c r="T149" s="11" t="s">
        <v>36</v>
      </c>
      <c r="U149" s="11" t="s">
        <v>36</v>
      </c>
      <c r="V149" s="11" t="s">
        <v>36</v>
      </c>
      <c r="W149" s="11" t="s">
        <v>36</v>
      </c>
      <c r="X149" s="11" t="s">
        <v>36</v>
      </c>
      <c r="Y149" s="4"/>
      <c r="Z149" s="209" t="s">
        <v>78</v>
      </c>
      <c r="AA149" s="210"/>
      <c r="AB149" s="210"/>
      <c r="AC149" s="210"/>
      <c r="AD149" s="210"/>
      <c r="AE149" s="210"/>
      <c r="AF149" s="210"/>
      <c r="AG149" s="210"/>
      <c r="AH149" s="210"/>
      <c r="AI149" s="210"/>
      <c r="AJ149" s="210"/>
      <c r="AK149" s="211"/>
      <c r="AL149" s="9" t="s">
        <v>35</v>
      </c>
      <c r="AM149" s="9"/>
      <c r="AN149" s="4"/>
      <c r="AO149" s="4" t="s">
        <v>36</v>
      </c>
      <c r="AP149" s="4" t="s">
        <v>36</v>
      </c>
      <c r="AQ149" s="4" t="s">
        <v>36</v>
      </c>
      <c r="AR149" s="4" t="s">
        <v>36</v>
      </c>
      <c r="AS149" s="4" t="s">
        <v>36</v>
      </c>
      <c r="AT149" s="4" t="s">
        <v>36</v>
      </c>
      <c r="AU149" s="4" t="s">
        <v>36</v>
      </c>
      <c r="AV149" s="4" t="s">
        <v>36</v>
      </c>
      <c r="AW149" s="4"/>
      <c r="AX149" s="9" t="s">
        <v>45</v>
      </c>
      <c r="AY149" s="9"/>
      <c r="AZ149" s="10">
        <f>BA149*BA144+BB149*BB144+BC149*BC144+BD149*BD144+BE149*BE144+BF149*BF144+BG149*BG144+BH149*BH144</f>
        <v>0.28000000000000003</v>
      </c>
      <c r="BA149" s="15"/>
      <c r="BB149" s="15"/>
      <c r="BC149" s="15"/>
      <c r="BD149" s="15"/>
      <c r="BE149" s="4"/>
      <c r="BF149" s="11">
        <v>0.01</v>
      </c>
      <c r="BG149" s="4"/>
      <c r="BH149" s="4"/>
      <c r="BI149" s="4"/>
      <c r="BJ149" s="9" t="s">
        <v>79</v>
      </c>
      <c r="BK149" s="9"/>
      <c r="BL149" s="10">
        <f>BM149*BM144+BN149*BN144+BO149*BO144+BP149*BP144+BQ149*BQ144+BR149*BR144+BS149*BS144+BT149*BT144</f>
        <v>0.28660000000000002</v>
      </c>
      <c r="BM149" s="11">
        <f t="shared" si="74"/>
        <v>4.0500000000000006E-3</v>
      </c>
      <c r="BN149" s="11">
        <f t="shared" si="74"/>
        <v>4.5000000000000005E-3</v>
      </c>
      <c r="BO149" s="11">
        <v>5.0000000000000001E-3</v>
      </c>
      <c r="BP149" s="11">
        <f>BO149+(BO149*20%)</f>
        <v>6.0000000000000001E-3</v>
      </c>
      <c r="BQ149" s="11">
        <f>BP149+(BP149*10%)</f>
        <v>6.6E-3</v>
      </c>
      <c r="BR149" s="11">
        <v>0.01</v>
      </c>
      <c r="BS149" s="11">
        <f t="shared" si="76"/>
        <v>6.6E-3</v>
      </c>
      <c r="BT149" s="11">
        <f t="shared" si="77"/>
        <v>6.0000000000000001E-3</v>
      </c>
      <c r="BU149" s="4"/>
      <c r="BV149" s="9" t="s">
        <v>35</v>
      </c>
      <c r="BW149" s="9"/>
      <c r="BX149" s="15"/>
      <c r="BY149" s="11" t="s">
        <v>36</v>
      </c>
      <c r="BZ149" s="11" t="s">
        <v>36</v>
      </c>
      <c r="CA149" s="11" t="s">
        <v>36</v>
      </c>
      <c r="CB149" s="11" t="s">
        <v>36</v>
      </c>
      <c r="CC149" s="11" t="s">
        <v>36</v>
      </c>
      <c r="CD149" s="11" t="s">
        <v>36</v>
      </c>
      <c r="CE149" s="11" t="s">
        <v>36</v>
      </c>
      <c r="CF149" s="11" t="s">
        <v>36</v>
      </c>
      <c r="CG149" s="4"/>
    </row>
    <row r="150" spans="2:85" ht="18" customHeight="1" x14ac:dyDescent="0.25">
      <c r="B150" s="4"/>
      <c r="C150" s="4"/>
      <c r="D150" s="5" t="s">
        <v>15</v>
      </c>
      <c r="E150" s="5" t="s">
        <v>16</v>
      </c>
      <c r="F150" s="5" t="s">
        <v>17</v>
      </c>
      <c r="G150" s="5" t="s">
        <v>18</v>
      </c>
      <c r="H150" s="5" t="s">
        <v>19</v>
      </c>
      <c r="I150" s="5" t="s">
        <v>20</v>
      </c>
      <c r="J150" s="5" t="s">
        <v>21</v>
      </c>
      <c r="K150" s="5" t="s">
        <v>22</v>
      </c>
      <c r="L150" s="5" t="s">
        <v>23</v>
      </c>
      <c r="M150" s="5"/>
      <c r="N150" s="191" t="s">
        <v>80</v>
      </c>
      <c r="O150" s="192"/>
      <c r="P150" s="192"/>
      <c r="Q150" s="192"/>
      <c r="R150" s="192"/>
      <c r="S150" s="192"/>
      <c r="T150" s="192"/>
      <c r="U150" s="192"/>
      <c r="V150" s="192"/>
      <c r="W150" s="192"/>
      <c r="X150" s="192"/>
      <c r="Y150" s="193"/>
      <c r="Z150" s="4"/>
      <c r="AA150" s="4"/>
      <c r="AB150" s="5" t="s">
        <v>15</v>
      </c>
      <c r="AC150" s="5" t="s">
        <v>16</v>
      </c>
      <c r="AD150" s="5" t="s">
        <v>17</v>
      </c>
      <c r="AE150" s="5" t="s">
        <v>18</v>
      </c>
      <c r="AF150" s="5" t="s">
        <v>19</v>
      </c>
      <c r="AG150" s="5" t="s">
        <v>20</v>
      </c>
      <c r="AH150" s="5" t="s">
        <v>21</v>
      </c>
      <c r="AI150" s="5" t="s">
        <v>22</v>
      </c>
      <c r="AJ150" s="5" t="s">
        <v>23</v>
      </c>
      <c r="AK150" s="5"/>
      <c r="AL150" s="191" t="s">
        <v>81</v>
      </c>
      <c r="AM150" s="192"/>
      <c r="AN150" s="192"/>
      <c r="AO150" s="192"/>
      <c r="AP150" s="192"/>
      <c r="AQ150" s="192"/>
      <c r="AR150" s="192"/>
      <c r="AS150" s="192"/>
      <c r="AT150" s="192"/>
      <c r="AU150" s="192"/>
      <c r="AV150" s="192"/>
      <c r="AW150" s="193"/>
      <c r="AX150" s="9" t="s">
        <v>39</v>
      </c>
      <c r="AY150" s="9"/>
      <c r="AZ150" s="10">
        <f>BA150*BA144+BB150*BB144+BC150*BC144+BD150*BD144+BE150*BE144+BF150*BF144+BG150*BG144+BH150*BH144</f>
        <v>0.28000000000000003</v>
      </c>
      <c r="BA150" s="15"/>
      <c r="BB150" s="15"/>
      <c r="BC150" s="15"/>
      <c r="BD150" s="15"/>
      <c r="BE150" s="11"/>
      <c r="BF150" s="11">
        <v>0.01</v>
      </c>
      <c r="BG150" s="4"/>
      <c r="BH150" s="4"/>
      <c r="BI150" s="4"/>
      <c r="BJ150" s="9" t="s">
        <v>33</v>
      </c>
      <c r="BK150" s="9"/>
      <c r="BL150" s="10">
        <f>BM150*BM144+BN150*BN144+BO150*BO144+BP150*BP144+BQ150*BQ144+BR150*BR144+BS150*BS144+BT150*BT144</f>
        <v>0.14500000000000002</v>
      </c>
      <c r="BM150" s="11">
        <v>5.0000000000000001E-3</v>
      </c>
      <c r="BN150" s="11">
        <v>5.0000000000000001E-3</v>
      </c>
      <c r="BO150" s="11">
        <v>5.0000000000000001E-3</v>
      </c>
      <c r="BP150" s="11">
        <v>5.0000000000000001E-3</v>
      </c>
      <c r="BQ150" s="11">
        <v>5.0000000000000001E-3</v>
      </c>
      <c r="BR150" s="11">
        <v>5.0000000000000001E-3</v>
      </c>
      <c r="BS150" s="11">
        <f t="shared" si="76"/>
        <v>5.0000000000000001E-3</v>
      </c>
      <c r="BT150" s="11">
        <f t="shared" si="77"/>
        <v>5.0000000000000001E-3</v>
      </c>
      <c r="BU150" s="4"/>
      <c r="BV150" s="191" t="s">
        <v>82</v>
      </c>
      <c r="BW150" s="192"/>
      <c r="BX150" s="192"/>
      <c r="BY150" s="192"/>
      <c r="BZ150" s="192"/>
      <c r="CA150" s="192"/>
      <c r="CB150" s="192"/>
      <c r="CC150" s="192"/>
      <c r="CD150" s="192"/>
      <c r="CE150" s="192"/>
      <c r="CF150" s="192"/>
      <c r="CG150" s="193"/>
    </row>
    <row r="151" spans="2:85" ht="18" customHeight="1" x14ac:dyDescent="0.25">
      <c r="B151" s="6" t="s">
        <v>24</v>
      </c>
      <c r="C151" s="6"/>
      <c r="D151" s="7">
        <f>SUM(E151:M151)</f>
        <v>0</v>
      </c>
      <c r="E151" s="7"/>
      <c r="F151" s="7"/>
      <c r="G151" s="7"/>
      <c r="H151" s="7"/>
      <c r="I151" s="7"/>
      <c r="J151" s="7"/>
      <c r="K151" s="7"/>
      <c r="L151" s="7"/>
      <c r="M151" s="4"/>
      <c r="N151" s="4"/>
      <c r="O151" s="6"/>
      <c r="P151" s="5" t="s">
        <v>15</v>
      </c>
      <c r="Q151" s="5" t="s">
        <v>16</v>
      </c>
      <c r="R151" s="5" t="s">
        <v>17</v>
      </c>
      <c r="S151" s="5" t="s">
        <v>18</v>
      </c>
      <c r="T151" s="5" t="s">
        <v>19</v>
      </c>
      <c r="U151" s="5" t="s">
        <v>20</v>
      </c>
      <c r="V151" s="5" t="s">
        <v>21</v>
      </c>
      <c r="W151" s="5" t="s">
        <v>22</v>
      </c>
      <c r="X151" s="5" t="s">
        <v>23</v>
      </c>
      <c r="Y151" s="5"/>
      <c r="Z151" s="6" t="s">
        <v>24</v>
      </c>
      <c r="AA151" s="6"/>
      <c r="AB151" s="7">
        <f>SUM(AC151:AK151)</f>
        <v>0</v>
      </c>
      <c r="AC151" s="7"/>
      <c r="AD151" s="7"/>
      <c r="AE151" s="7"/>
      <c r="AF151" s="7"/>
      <c r="AG151" s="7"/>
      <c r="AH151" s="7"/>
      <c r="AI151" s="7"/>
      <c r="AJ151" s="7"/>
      <c r="AK151" s="4"/>
      <c r="AL151" s="4"/>
      <c r="AM151" s="4"/>
      <c r="AN151" s="5" t="s">
        <v>15</v>
      </c>
      <c r="AO151" s="5" t="s">
        <v>16</v>
      </c>
      <c r="AP151" s="5" t="s">
        <v>17</v>
      </c>
      <c r="AQ151" s="5" t="s">
        <v>18</v>
      </c>
      <c r="AR151" s="5" t="s">
        <v>19</v>
      </c>
      <c r="AS151" s="5" t="s">
        <v>20</v>
      </c>
      <c r="AT151" s="5" t="s">
        <v>21</v>
      </c>
      <c r="AU151" s="5" t="s">
        <v>22</v>
      </c>
      <c r="AV151" s="5" t="s">
        <v>23</v>
      </c>
      <c r="AW151" s="5"/>
      <c r="AX151" s="9" t="s">
        <v>33</v>
      </c>
      <c r="AY151" s="9"/>
      <c r="AZ151" s="10">
        <f>BA151*BA144+BB151*BB144+BC151*BC144+BD151*BD144+BE151*BE144+BF151*BF144+BG151*BG144+BH151*BH144</f>
        <v>0.14500000000000002</v>
      </c>
      <c r="BA151" s="11">
        <v>5.0000000000000001E-3</v>
      </c>
      <c r="BB151" s="11">
        <v>5.0000000000000001E-3</v>
      </c>
      <c r="BC151" s="11">
        <v>5.0000000000000001E-3</v>
      </c>
      <c r="BD151" s="11">
        <v>5.0000000000000001E-3</v>
      </c>
      <c r="BE151" s="11">
        <v>5.0000000000000001E-3</v>
      </c>
      <c r="BF151" s="11">
        <v>5.0000000000000001E-3</v>
      </c>
      <c r="BG151" s="11">
        <v>5.0000000000000001E-3</v>
      </c>
      <c r="BH151" s="11">
        <v>5.0000000000000001E-3</v>
      </c>
      <c r="BI151" s="4"/>
      <c r="BJ151" s="9" t="s">
        <v>35</v>
      </c>
      <c r="BK151" s="9"/>
      <c r="BL151" s="15"/>
      <c r="BM151" s="11" t="s">
        <v>36</v>
      </c>
      <c r="BN151" s="11" t="s">
        <v>36</v>
      </c>
      <c r="BO151" s="11" t="s">
        <v>36</v>
      </c>
      <c r="BP151" s="11" t="s">
        <v>36</v>
      </c>
      <c r="BQ151" s="11" t="s">
        <v>36</v>
      </c>
      <c r="BR151" s="11" t="s">
        <v>36</v>
      </c>
      <c r="BS151" s="11" t="s">
        <v>36</v>
      </c>
      <c r="BT151" s="11" t="s">
        <v>36</v>
      </c>
      <c r="BU151" s="4"/>
      <c r="BV151" s="4"/>
      <c r="BW151" s="4"/>
      <c r="BX151" s="5" t="s">
        <v>15</v>
      </c>
      <c r="BY151" s="5" t="s">
        <v>16</v>
      </c>
      <c r="BZ151" s="5" t="s">
        <v>17</v>
      </c>
      <c r="CA151" s="5" t="s">
        <v>18</v>
      </c>
      <c r="CB151" s="5" t="s">
        <v>19</v>
      </c>
      <c r="CC151" s="5" t="s">
        <v>20</v>
      </c>
      <c r="CD151" s="5" t="s">
        <v>21</v>
      </c>
      <c r="CE151" s="5" t="s">
        <v>22</v>
      </c>
      <c r="CF151" s="5" t="s">
        <v>23</v>
      </c>
      <c r="CG151" s="5"/>
    </row>
    <row r="152" spans="2:85" ht="18" customHeight="1" x14ac:dyDescent="0.25">
      <c r="B152" s="9" t="s">
        <v>77</v>
      </c>
      <c r="C152" s="9"/>
      <c r="D152" s="17">
        <f>E152*E151+F152*F151+G152*G151+H152*H151+I152*I151+J152*J151+K152*K151+L152*L151</f>
        <v>0</v>
      </c>
      <c r="E152" s="11">
        <f>F152-(F152*10%)</f>
        <v>9.7199999999999995E-2</v>
      </c>
      <c r="F152" s="11">
        <f>G152-(G152*10%)</f>
        <v>0.108</v>
      </c>
      <c r="G152" s="11">
        <v>0.12</v>
      </c>
      <c r="H152" s="11">
        <f>G152+(G152*10%)</f>
        <v>0.13200000000000001</v>
      </c>
      <c r="I152" s="11">
        <f>H152+(H152*10%)</f>
        <v>0.1452</v>
      </c>
      <c r="J152" s="11">
        <v>0.3</v>
      </c>
      <c r="K152" s="11">
        <f>I152</f>
        <v>0.1452</v>
      </c>
      <c r="L152" s="11">
        <f>H152</f>
        <v>0.13200000000000001</v>
      </c>
      <c r="M152" s="4"/>
      <c r="N152" s="6" t="s">
        <v>24</v>
      </c>
      <c r="O152" s="9"/>
      <c r="P152" s="7">
        <f>SUM(Q152:Y152)</f>
        <v>0</v>
      </c>
      <c r="Q152" s="7"/>
      <c r="R152" s="7"/>
      <c r="S152" s="7"/>
      <c r="T152" s="7"/>
      <c r="U152" s="7"/>
      <c r="V152" s="7"/>
      <c r="W152" s="7"/>
      <c r="X152" s="7"/>
      <c r="Y152" s="4"/>
      <c r="Z152" s="9" t="s">
        <v>83</v>
      </c>
      <c r="AA152" s="9"/>
      <c r="AB152" s="10">
        <f>AC152*AC151+AD152*AD151+AE152*AE151+AF152*AF151+AG152*AG151+AH152*AH151+AI152*AI151+AJ152*AJ151</f>
        <v>0</v>
      </c>
      <c r="AC152" s="11">
        <f t="shared" ref="AC152:AD154" si="80">AD152-(AD152*10%)</f>
        <v>0</v>
      </c>
      <c r="AD152" s="11">
        <f t="shared" si="80"/>
        <v>0</v>
      </c>
      <c r="AE152" s="11"/>
      <c r="AF152" s="11">
        <f>AE152+(AE152*20%)</f>
        <v>0</v>
      </c>
      <c r="AG152" s="11"/>
      <c r="AH152" s="11"/>
      <c r="AI152" s="11">
        <f>AG152</f>
        <v>0</v>
      </c>
      <c r="AJ152" s="11">
        <f>AF152</f>
        <v>0</v>
      </c>
      <c r="AK152" s="4"/>
      <c r="AL152" s="6" t="s">
        <v>24</v>
      </c>
      <c r="AM152" s="6"/>
      <c r="AN152" s="7">
        <f>SUM(AO152:AW152)</f>
        <v>16</v>
      </c>
      <c r="AO152" s="7"/>
      <c r="AP152" s="7"/>
      <c r="AQ152" s="7"/>
      <c r="AR152" s="7"/>
      <c r="AS152" s="7"/>
      <c r="AT152" s="7">
        <f>28-12</f>
        <v>16</v>
      </c>
      <c r="AU152" s="7"/>
      <c r="AV152" s="7"/>
      <c r="AW152" s="4"/>
      <c r="AX152" s="9" t="s">
        <v>35</v>
      </c>
      <c r="AY152" s="9"/>
      <c r="AZ152" s="10"/>
      <c r="BA152" s="4" t="s">
        <v>36</v>
      </c>
      <c r="BB152" s="4" t="s">
        <v>36</v>
      </c>
      <c r="BC152" s="4" t="s">
        <v>36</v>
      </c>
      <c r="BD152" s="4" t="s">
        <v>36</v>
      </c>
      <c r="BE152" s="4" t="s">
        <v>36</v>
      </c>
      <c r="BF152" s="4" t="s">
        <v>36</v>
      </c>
      <c r="BG152" s="4" t="s">
        <v>36</v>
      </c>
      <c r="BH152" s="4" t="s">
        <v>36</v>
      </c>
      <c r="BI152" s="4"/>
      <c r="BJ152" s="206" t="s">
        <v>84</v>
      </c>
      <c r="BK152" s="207"/>
      <c r="BL152" s="207"/>
      <c r="BM152" s="207"/>
      <c r="BN152" s="207"/>
      <c r="BO152" s="207"/>
      <c r="BP152" s="207"/>
      <c r="BQ152" s="207"/>
      <c r="BR152" s="207"/>
      <c r="BS152" s="207"/>
      <c r="BT152" s="207"/>
      <c r="BU152" s="208"/>
      <c r="BV152" s="6" t="s">
        <v>24</v>
      </c>
      <c r="BW152" s="6"/>
      <c r="BX152" s="7">
        <f>SUM(BY152:CG152)</f>
        <v>39</v>
      </c>
      <c r="BY152" s="7"/>
      <c r="BZ152" s="7"/>
      <c r="CA152" s="7"/>
      <c r="CB152" s="7"/>
      <c r="CC152" s="7"/>
      <c r="CD152" s="7">
        <v>38</v>
      </c>
      <c r="CE152" s="7">
        <v>1</v>
      </c>
      <c r="CF152" s="7"/>
      <c r="CG152" s="4"/>
    </row>
    <row r="153" spans="2:85" ht="18" customHeight="1" x14ac:dyDescent="0.25">
      <c r="B153" s="9" t="s">
        <v>32</v>
      </c>
      <c r="C153" s="9"/>
      <c r="D153" s="10">
        <f>E153*E151+F153*F151+G153*G151+H153*H151+I153*I151+J153*J151+K153*K151+L153*L151</f>
        <v>0</v>
      </c>
      <c r="E153" s="11">
        <f>F153-(F153*10%)</f>
        <v>9.7200000000000012E-3</v>
      </c>
      <c r="F153" s="11">
        <f>G153-(G153*10%)</f>
        <v>1.0800000000000001E-2</v>
      </c>
      <c r="G153" s="11">
        <v>1.2E-2</v>
      </c>
      <c r="H153" s="11">
        <f>G153+(G153*10%)</f>
        <v>1.32E-2</v>
      </c>
      <c r="I153" s="11">
        <f>H153+(H153*10%)</f>
        <v>1.452E-2</v>
      </c>
      <c r="J153" s="11">
        <v>0.03</v>
      </c>
      <c r="K153" s="11">
        <f>I153</f>
        <v>1.452E-2</v>
      </c>
      <c r="L153" s="11">
        <f>H153</f>
        <v>1.32E-2</v>
      </c>
      <c r="M153" s="4"/>
      <c r="N153" s="9" t="s">
        <v>85</v>
      </c>
      <c r="O153" s="9"/>
      <c r="P153" s="10">
        <f>Q153*Q152+R153*R152+S153*S152+T153*T152+U153*U152+V153*V152+W153*W152+X153*X152</f>
        <v>0</v>
      </c>
      <c r="Q153" s="11">
        <f t="shared" ref="Q153:R155" si="81">R153-(R153*10%)</f>
        <v>8.1000000000000003E-2</v>
      </c>
      <c r="R153" s="11">
        <f t="shared" si="81"/>
        <v>0.09</v>
      </c>
      <c r="S153" s="11">
        <v>0.1</v>
      </c>
      <c r="T153" s="11">
        <f>S153+(S153*20%)</f>
        <v>0.12000000000000001</v>
      </c>
      <c r="U153" s="11">
        <v>0.2</v>
      </c>
      <c r="V153" s="11">
        <v>0.3</v>
      </c>
      <c r="W153" s="11">
        <f>U153</f>
        <v>0.2</v>
      </c>
      <c r="X153" s="11">
        <f>T153</f>
        <v>0.12000000000000001</v>
      </c>
      <c r="Y153" s="4"/>
      <c r="Z153" s="9"/>
      <c r="AA153" s="9"/>
      <c r="AB153" s="10">
        <f>AC153*AC151+AD153*AD151+AE153*AE151+AF153*AF151+AG153*AG151+AH153*AH151+AI153*AI151+AJ153*AJ151</f>
        <v>0</v>
      </c>
      <c r="AC153" s="11">
        <f t="shared" si="80"/>
        <v>0</v>
      </c>
      <c r="AD153" s="11">
        <f t="shared" si="80"/>
        <v>0</v>
      </c>
      <c r="AE153" s="11"/>
      <c r="AF153" s="11">
        <f>AE153+(AE153*20%)</f>
        <v>0</v>
      </c>
      <c r="AG153" s="11"/>
      <c r="AH153" s="11"/>
      <c r="AI153" s="11">
        <f>AG153</f>
        <v>0</v>
      </c>
      <c r="AJ153" s="11">
        <f>AF153</f>
        <v>0</v>
      </c>
      <c r="AK153" s="4"/>
      <c r="AL153" s="9" t="s">
        <v>30</v>
      </c>
      <c r="AM153" s="9"/>
      <c r="AN153" s="12">
        <f>AO153*AO152+AP153*AP152+AQ153*AQ152+AR153*AR152+AS153*AS152+AT153*AT152+AU153*AU152+AV153*AV152</f>
        <v>4.8</v>
      </c>
      <c r="AO153" s="11">
        <f t="shared" ref="AO153:AP160" si="82">AP153-(AP153*10%)</f>
        <v>8.1000000000000003E-2</v>
      </c>
      <c r="AP153" s="11">
        <f t="shared" si="82"/>
        <v>0.09</v>
      </c>
      <c r="AQ153" s="11">
        <v>0.1</v>
      </c>
      <c r="AR153" s="11">
        <f t="shared" ref="AR153:AR160" si="83">AQ153+(AQ153*20%)</f>
        <v>0.12000000000000001</v>
      </c>
      <c r="AS153" s="11">
        <v>0.15</v>
      </c>
      <c r="AT153" s="11">
        <v>0.3</v>
      </c>
      <c r="AU153" s="11">
        <f t="shared" ref="AU153:AU160" si="84">AS153</f>
        <v>0.15</v>
      </c>
      <c r="AV153" s="11">
        <f>AR153</f>
        <v>0.12000000000000001</v>
      </c>
      <c r="AW153" s="11"/>
      <c r="AX153" s="191" t="s">
        <v>86</v>
      </c>
      <c r="AY153" s="192"/>
      <c r="AZ153" s="192"/>
      <c r="BA153" s="192"/>
      <c r="BB153" s="192"/>
      <c r="BC153" s="192"/>
      <c r="BD153" s="192"/>
      <c r="BE153" s="192"/>
      <c r="BF153" s="192"/>
      <c r="BG153" s="192"/>
      <c r="BH153" s="192"/>
      <c r="BI153" s="193"/>
      <c r="BJ153" s="4"/>
      <c r="BK153" s="4"/>
      <c r="BL153" s="5" t="s">
        <v>15</v>
      </c>
      <c r="BM153" s="5" t="s">
        <v>16</v>
      </c>
      <c r="BN153" s="5" t="s">
        <v>17</v>
      </c>
      <c r="BO153" s="5" t="s">
        <v>18</v>
      </c>
      <c r="BP153" s="5" t="s">
        <v>19</v>
      </c>
      <c r="BQ153" s="5" t="s">
        <v>20</v>
      </c>
      <c r="BR153" s="5" t="s">
        <v>21</v>
      </c>
      <c r="BS153" s="5" t="s">
        <v>22</v>
      </c>
      <c r="BT153" s="5" t="s">
        <v>23</v>
      </c>
      <c r="BU153" s="5"/>
      <c r="BV153" s="9" t="s">
        <v>26</v>
      </c>
      <c r="BW153" s="9"/>
      <c r="BX153" s="12">
        <f>BY153*BY152+BZ153*BZ152+CA153*CA152+CB153*CB152+CC153*CC152+CD153*CD152+CE153*CE152+CF153*CF152</f>
        <v>7.7500000000000009</v>
      </c>
      <c r="BY153" s="11">
        <f t="shared" ref="BY153:BZ157" si="85">BZ153-(BZ153*10%)</f>
        <v>8.1000000000000003E-2</v>
      </c>
      <c r="BZ153" s="11">
        <f t="shared" si="85"/>
        <v>0.09</v>
      </c>
      <c r="CA153" s="11">
        <v>0.1</v>
      </c>
      <c r="CB153" s="11">
        <f>CA153+(CA153*20%)</f>
        <v>0.12000000000000001</v>
      </c>
      <c r="CC153" s="11">
        <v>0.15</v>
      </c>
      <c r="CD153" s="11">
        <v>0.2</v>
      </c>
      <c r="CE153" s="11">
        <f>CC153</f>
        <v>0.15</v>
      </c>
      <c r="CF153" s="11">
        <f>CB153</f>
        <v>0.12000000000000001</v>
      </c>
      <c r="CG153" s="4"/>
    </row>
    <row r="154" spans="2:85" ht="18" customHeight="1" x14ac:dyDescent="0.25">
      <c r="B154" s="9" t="s">
        <v>33</v>
      </c>
      <c r="C154" s="9"/>
      <c r="D154" s="10">
        <f>E154*E151+F154*F151+G154*G151+H154*H151+I154*I151+J154*J151+K154*K151+L154*L151</f>
        <v>0</v>
      </c>
      <c r="E154" s="11">
        <v>5.0000000000000001E-3</v>
      </c>
      <c r="F154" s="11">
        <v>5.0000000000000001E-3</v>
      </c>
      <c r="G154" s="11">
        <v>5.0000000000000001E-3</v>
      </c>
      <c r="H154" s="11">
        <v>5.0000000000000001E-3</v>
      </c>
      <c r="I154" s="11">
        <v>5.0000000000000001E-3</v>
      </c>
      <c r="J154" s="11">
        <v>5.0000000000000001E-3</v>
      </c>
      <c r="K154" s="11">
        <v>5.0000000000000001E-3</v>
      </c>
      <c r="L154" s="11">
        <v>5.0000000000000001E-3</v>
      </c>
      <c r="M154" s="4"/>
      <c r="N154" s="9" t="s">
        <v>87</v>
      </c>
      <c r="O154" s="9"/>
      <c r="P154" s="10">
        <f>Q154*Q152+R154*R152+S154*S152+T154*T152+U154*U152+V154*V152+W154*W152+X154*X152</f>
        <v>0</v>
      </c>
      <c r="Q154" s="11">
        <f t="shared" si="81"/>
        <v>8.1000000000000013E-3</v>
      </c>
      <c r="R154" s="11">
        <f t="shared" si="81"/>
        <v>9.0000000000000011E-3</v>
      </c>
      <c r="S154" s="11">
        <v>0.01</v>
      </c>
      <c r="T154" s="11">
        <f>S154+(S154*20%)</f>
        <v>1.2E-2</v>
      </c>
      <c r="U154" s="11">
        <v>0.02</v>
      </c>
      <c r="V154" s="11">
        <v>0.03</v>
      </c>
      <c r="W154" s="11">
        <f>U154</f>
        <v>0.02</v>
      </c>
      <c r="X154" s="11">
        <f>T154</f>
        <v>1.2E-2</v>
      </c>
      <c r="Y154" s="4"/>
      <c r="Z154" s="9"/>
      <c r="AA154" s="9"/>
      <c r="AB154" s="10">
        <f>AC154*AC151+AD154*AD151+AE154*AE151+AF154*AF151+AG154*AG151+AH154*AH151+AI154*AI151+AJ154*AJ151</f>
        <v>0</v>
      </c>
      <c r="AC154" s="11">
        <f t="shared" si="80"/>
        <v>0</v>
      </c>
      <c r="AD154" s="11">
        <f t="shared" si="80"/>
        <v>0</v>
      </c>
      <c r="AE154" s="11"/>
      <c r="AF154" s="11">
        <f>AE154+(AE154*20%)</f>
        <v>0</v>
      </c>
      <c r="AG154" s="11"/>
      <c r="AH154" s="11"/>
      <c r="AI154" s="11">
        <f>AG154</f>
        <v>0</v>
      </c>
      <c r="AJ154" s="11">
        <f>AF154</f>
        <v>0</v>
      </c>
      <c r="AK154" s="4"/>
      <c r="AL154" s="9" t="s">
        <v>32</v>
      </c>
      <c r="AM154" s="9"/>
      <c r="AN154" s="10">
        <f>AO154*AO152+AP154*AP152+AQ154*AQ152+AR154*AR152+AS154*AS152+AT154*AT152+AU154*AU152+AV154*AV152</f>
        <v>1.2</v>
      </c>
      <c r="AO154" s="11">
        <f t="shared" si="82"/>
        <v>2.0250000000000001E-2</v>
      </c>
      <c r="AP154" s="11">
        <f t="shared" si="82"/>
        <v>2.2499999999999999E-2</v>
      </c>
      <c r="AQ154" s="11">
        <v>2.5000000000000001E-2</v>
      </c>
      <c r="AR154" s="11">
        <f t="shared" si="83"/>
        <v>3.0000000000000002E-2</v>
      </c>
      <c r="AS154" s="11">
        <f>AR154+(AR154*10%)</f>
        <v>3.3000000000000002E-2</v>
      </c>
      <c r="AT154" s="11">
        <v>7.4999999999999997E-2</v>
      </c>
      <c r="AU154" s="11">
        <f t="shared" si="84"/>
        <v>3.3000000000000002E-2</v>
      </c>
      <c r="AV154" s="11">
        <f>AR154</f>
        <v>3.0000000000000002E-2</v>
      </c>
      <c r="AW154" s="4"/>
      <c r="AX154" s="4"/>
      <c r="AY154" s="4"/>
      <c r="AZ154" s="5" t="s">
        <v>15</v>
      </c>
      <c r="BA154" s="5" t="s">
        <v>16</v>
      </c>
      <c r="BB154" s="5" t="s">
        <v>17</v>
      </c>
      <c r="BC154" s="5" t="s">
        <v>18</v>
      </c>
      <c r="BD154" s="5" t="s">
        <v>19</v>
      </c>
      <c r="BE154" s="5" t="s">
        <v>20</v>
      </c>
      <c r="BF154" s="5" t="s">
        <v>21</v>
      </c>
      <c r="BG154" s="5" t="s">
        <v>22</v>
      </c>
      <c r="BH154" s="5" t="s">
        <v>23</v>
      </c>
      <c r="BI154" s="5"/>
      <c r="BJ154" s="6" t="s">
        <v>24</v>
      </c>
      <c r="BK154" s="6"/>
      <c r="BL154" s="7">
        <f>SUM(BM154:BU154)</f>
        <v>28</v>
      </c>
      <c r="BM154" s="7"/>
      <c r="BN154" s="7"/>
      <c r="BO154" s="7"/>
      <c r="BP154" s="7"/>
      <c r="BQ154" s="7"/>
      <c r="BR154" s="7">
        <v>28</v>
      </c>
      <c r="BS154" s="7"/>
      <c r="BT154" s="7"/>
      <c r="BU154" s="4"/>
      <c r="BV154" s="9" t="s">
        <v>32</v>
      </c>
      <c r="BW154" s="9"/>
      <c r="BX154" s="10">
        <f>BY154*BY152+BZ154*BZ152+CA154*CA152+CB154*CB152+CC154*CC152+CD154*CD152+CE154*CE152+CF154*CF152</f>
        <v>2.883</v>
      </c>
      <c r="BY154" s="11">
        <f t="shared" si="85"/>
        <v>2.0250000000000001E-2</v>
      </c>
      <c r="BZ154" s="11">
        <f t="shared" si="85"/>
        <v>2.2499999999999999E-2</v>
      </c>
      <c r="CA154" s="11">
        <v>2.5000000000000001E-2</v>
      </c>
      <c r="CB154" s="11">
        <f>CA154+(CA154*20%)</f>
        <v>3.0000000000000002E-2</v>
      </c>
      <c r="CC154" s="11">
        <f>CB154+(CB154*10%)</f>
        <v>3.3000000000000002E-2</v>
      </c>
      <c r="CD154" s="11">
        <v>7.4999999999999997E-2</v>
      </c>
      <c r="CE154" s="11">
        <f>CC154</f>
        <v>3.3000000000000002E-2</v>
      </c>
      <c r="CF154" s="11">
        <f>CB154</f>
        <v>3.0000000000000002E-2</v>
      </c>
      <c r="CG154" s="4"/>
    </row>
    <row r="155" spans="2:85" ht="18" customHeight="1" x14ac:dyDescent="0.25">
      <c r="B155" s="9" t="s">
        <v>35</v>
      </c>
      <c r="C155" s="9"/>
      <c r="D155" s="15"/>
      <c r="E155" s="4" t="s">
        <v>36</v>
      </c>
      <c r="F155" s="4" t="s">
        <v>36</v>
      </c>
      <c r="G155" s="4" t="s">
        <v>36</v>
      </c>
      <c r="H155" s="4" t="s">
        <v>36</v>
      </c>
      <c r="I155" s="4" t="s">
        <v>36</v>
      </c>
      <c r="J155" s="4" t="s">
        <v>36</v>
      </c>
      <c r="K155" s="4" t="s">
        <v>36</v>
      </c>
      <c r="L155" s="4" t="s">
        <v>36</v>
      </c>
      <c r="M155" s="4"/>
      <c r="N155" s="9" t="s">
        <v>52</v>
      </c>
      <c r="O155" s="9"/>
      <c r="P155" s="10">
        <f>Q155*Q152+R155*R152+S155*S152+T155*T152+U155*U152+V155*V152+W155*W152+X155*X152</f>
        <v>0</v>
      </c>
      <c r="Q155" s="11">
        <f t="shared" si="81"/>
        <v>8.1000000000000013E-3</v>
      </c>
      <c r="R155" s="11">
        <f t="shared" si="81"/>
        <v>9.0000000000000011E-3</v>
      </c>
      <c r="S155" s="11">
        <v>0.01</v>
      </c>
      <c r="T155" s="11">
        <f>S155+(S155*20%)</f>
        <v>1.2E-2</v>
      </c>
      <c r="U155" s="11">
        <v>0.02</v>
      </c>
      <c r="V155" s="11">
        <v>0.03</v>
      </c>
      <c r="W155" s="11">
        <f>U155</f>
        <v>0.02</v>
      </c>
      <c r="X155" s="11">
        <f>T155</f>
        <v>1.2E-2</v>
      </c>
      <c r="Y155" s="4"/>
      <c r="Z155" s="9" t="s">
        <v>33</v>
      </c>
      <c r="AA155" s="9"/>
      <c r="AB155" s="10">
        <f>AC155*AC151+AD155*AD151+AE155*AE151+AF155*AF151+AG155*AG151+AH155*AH151+AI155*AI151+AJ155*AJ151</f>
        <v>0</v>
      </c>
      <c r="AC155" s="11">
        <v>5.0000000000000001E-3</v>
      </c>
      <c r="AD155" s="11">
        <v>5.0000000000000001E-3</v>
      </c>
      <c r="AE155" s="11"/>
      <c r="AF155" s="11">
        <v>5.0000000000000001E-3</v>
      </c>
      <c r="AG155" s="11"/>
      <c r="AH155" s="11">
        <v>5.0000000000000001E-3</v>
      </c>
      <c r="AI155" s="11">
        <v>5.0000000000000001E-3</v>
      </c>
      <c r="AJ155" s="11">
        <v>5.0000000000000001E-3</v>
      </c>
      <c r="AK155" s="4"/>
      <c r="AL155" s="9" t="s">
        <v>88</v>
      </c>
      <c r="AM155" s="9"/>
      <c r="AN155" s="10">
        <f>AO155*AO152+AP155*AP152+AQ155*AQ152+AR155*AR152+AS155*AS152+AT155*AT152+AU155*AU152+AV155*AV152</f>
        <v>1.2</v>
      </c>
      <c r="AO155" s="11">
        <f t="shared" si="82"/>
        <v>2.0250000000000001E-2</v>
      </c>
      <c r="AP155" s="11">
        <f t="shared" si="82"/>
        <v>2.2499999999999999E-2</v>
      </c>
      <c r="AQ155" s="11">
        <v>2.5000000000000001E-2</v>
      </c>
      <c r="AR155" s="11">
        <f t="shared" si="83"/>
        <v>3.0000000000000002E-2</v>
      </c>
      <c r="AS155" s="11">
        <f>AR155+(AR155*10%)</f>
        <v>3.3000000000000002E-2</v>
      </c>
      <c r="AT155" s="11">
        <v>7.4999999999999997E-2</v>
      </c>
      <c r="AU155" s="11">
        <f t="shared" si="84"/>
        <v>3.3000000000000002E-2</v>
      </c>
      <c r="AV155" s="11">
        <f>AR155</f>
        <v>3.0000000000000002E-2</v>
      </c>
      <c r="AW155" s="4"/>
      <c r="AX155" s="6" t="s">
        <v>24</v>
      </c>
      <c r="AY155" s="6"/>
      <c r="AZ155" s="7">
        <f>SUM(BA155:BI155)</f>
        <v>28</v>
      </c>
      <c r="BA155" s="7"/>
      <c r="BB155" s="7"/>
      <c r="BC155" s="7"/>
      <c r="BD155" s="7"/>
      <c r="BE155" s="7"/>
      <c r="BF155" s="7">
        <v>28</v>
      </c>
      <c r="BG155" s="7"/>
      <c r="BH155" s="7"/>
      <c r="BI155" s="8"/>
      <c r="BJ155" s="9" t="s">
        <v>89</v>
      </c>
      <c r="BK155" s="9"/>
      <c r="BL155" s="12">
        <f>BM155*BM154+BN155*BN154+BO155*BO154+BP155*BP154+BQ155*BQ154+BR155*BR154+BS155*BS154+BT155*BT154</f>
        <v>8.4</v>
      </c>
      <c r="BM155" s="11">
        <f>BN155-(BN155*10%)</f>
        <v>0.12150000000000001</v>
      </c>
      <c r="BN155" s="11">
        <f>BO155-(BO155*10%)</f>
        <v>0.13500000000000001</v>
      </c>
      <c r="BO155" s="11">
        <v>0.15</v>
      </c>
      <c r="BP155" s="11">
        <f>BO155+(BO155*20%)</f>
        <v>0.18</v>
      </c>
      <c r="BQ155" s="11">
        <v>0.2</v>
      </c>
      <c r="BR155" s="11">
        <v>0.3</v>
      </c>
      <c r="BS155" s="11">
        <f>BQ155</f>
        <v>0.2</v>
      </c>
      <c r="BT155" s="11">
        <f>BP155</f>
        <v>0.18</v>
      </c>
      <c r="BU155" s="4"/>
      <c r="BV155" s="9" t="s">
        <v>31</v>
      </c>
      <c r="BW155" s="9"/>
      <c r="BX155" s="10">
        <f>BY155*BY152+BZ155*BZ152+CA155*CA152+CB155*CB152+CC155*CC152+CD155*CD152+CE155*CE152+CF155*CF152</f>
        <v>2.883</v>
      </c>
      <c r="BY155" s="11">
        <f t="shared" si="85"/>
        <v>2.0250000000000001E-2</v>
      </c>
      <c r="BZ155" s="11">
        <f t="shared" si="85"/>
        <v>2.2499999999999999E-2</v>
      </c>
      <c r="CA155" s="11">
        <v>2.5000000000000001E-2</v>
      </c>
      <c r="CB155" s="11">
        <f>CA155+(CA155*20%)</f>
        <v>3.0000000000000002E-2</v>
      </c>
      <c r="CC155" s="11">
        <f>CB155+(CB155*10%)</f>
        <v>3.3000000000000002E-2</v>
      </c>
      <c r="CD155" s="11">
        <v>7.4999999999999997E-2</v>
      </c>
      <c r="CE155" s="11">
        <f>CC155</f>
        <v>3.3000000000000002E-2</v>
      </c>
      <c r="CF155" s="11">
        <f>CB155</f>
        <v>3.0000000000000002E-2</v>
      </c>
      <c r="CG155" s="4"/>
    </row>
    <row r="156" spans="2:85" ht="18" customHeight="1" x14ac:dyDescent="0.25">
      <c r="B156" s="191" t="s">
        <v>90</v>
      </c>
      <c r="C156" s="192"/>
      <c r="D156" s="192"/>
      <c r="E156" s="192"/>
      <c r="F156" s="192"/>
      <c r="G156" s="192"/>
      <c r="H156" s="192"/>
      <c r="I156" s="192"/>
      <c r="J156" s="192"/>
      <c r="K156" s="192"/>
      <c r="L156" s="192"/>
      <c r="M156" s="193"/>
      <c r="N156" s="9" t="s">
        <v>33</v>
      </c>
      <c r="O156" s="9"/>
      <c r="P156" s="10">
        <f>Q156*Q152+R156*R152+S156*S152+T156*T152+U156*U152+V156*V152+W156*W152+X156*X152</f>
        <v>0</v>
      </c>
      <c r="Q156" s="11">
        <v>5.0000000000000001E-3</v>
      </c>
      <c r="R156" s="11">
        <v>5.0000000000000001E-3</v>
      </c>
      <c r="S156" s="11">
        <v>5.0000000000000001E-3</v>
      </c>
      <c r="T156" s="11">
        <v>5.0000000000000001E-3</v>
      </c>
      <c r="U156" s="11">
        <v>5.0000000000000001E-3</v>
      </c>
      <c r="V156" s="11">
        <v>5.0000000000000001E-3</v>
      </c>
      <c r="W156" s="11">
        <v>5.0000000000000001E-3</v>
      </c>
      <c r="X156" s="11">
        <v>5.0000000000000001E-3</v>
      </c>
      <c r="Y156" s="4"/>
      <c r="Z156" s="9" t="s">
        <v>35</v>
      </c>
      <c r="AA156" s="9"/>
      <c r="AB156" s="10"/>
      <c r="AC156" s="11" t="s">
        <v>36</v>
      </c>
      <c r="AD156" s="11" t="s">
        <v>36</v>
      </c>
      <c r="AE156" s="11" t="s">
        <v>36</v>
      </c>
      <c r="AF156" s="11" t="s">
        <v>36</v>
      </c>
      <c r="AG156" s="11" t="s">
        <v>36</v>
      </c>
      <c r="AH156" s="11" t="s">
        <v>36</v>
      </c>
      <c r="AI156" s="11" t="s">
        <v>36</v>
      </c>
      <c r="AJ156" s="11" t="s">
        <v>36</v>
      </c>
      <c r="AK156" s="4"/>
      <c r="AL156" s="9" t="s">
        <v>31</v>
      </c>
      <c r="AM156" s="9"/>
      <c r="AN156" s="10">
        <f>AO156*AO152+AP156*AP152+AQ156*AQ152+AR156*AR152+AS156*AS152+AT156*AT152+AU156*AU152+AV156*AV152</f>
        <v>1.2</v>
      </c>
      <c r="AO156" s="11">
        <f t="shared" si="82"/>
        <v>2.0250000000000001E-2</v>
      </c>
      <c r="AP156" s="11">
        <f t="shared" si="82"/>
        <v>2.2499999999999999E-2</v>
      </c>
      <c r="AQ156" s="11">
        <v>2.5000000000000001E-2</v>
      </c>
      <c r="AR156" s="11">
        <f t="shared" si="83"/>
        <v>3.0000000000000002E-2</v>
      </c>
      <c r="AS156" s="11">
        <f>AR156+(AR156*10%)</f>
        <v>3.3000000000000002E-2</v>
      </c>
      <c r="AT156" s="11">
        <v>7.4999999999999997E-2</v>
      </c>
      <c r="AU156" s="11">
        <f t="shared" si="84"/>
        <v>3.3000000000000002E-2</v>
      </c>
      <c r="AV156" s="11">
        <f>AR156</f>
        <v>3.0000000000000002E-2</v>
      </c>
      <c r="AW156" s="4"/>
      <c r="AX156" s="9" t="s">
        <v>56</v>
      </c>
      <c r="AY156" s="9"/>
      <c r="AZ156" s="10">
        <f>BA156*BA155+BB156*BB155+BC156*BC155+BD156*BD155+BE156*BE155+BF156*BF155+BG156*BG155+BH156*BH155</f>
        <v>0.84</v>
      </c>
      <c r="BA156" s="11">
        <f t="shared" ref="BA156:BB158" si="86">BB156-(BB156*10%)</f>
        <v>1.2149999999999999E-2</v>
      </c>
      <c r="BB156" s="11">
        <f t="shared" si="86"/>
        <v>1.35E-2</v>
      </c>
      <c r="BC156" s="11">
        <v>1.4999999999999999E-2</v>
      </c>
      <c r="BD156" s="11">
        <f>BC156+(BC156*20%)</f>
        <v>1.7999999999999999E-2</v>
      </c>
      <c r="BE156" s="11">
        <f>BD156+(BD156*10%)</f>
        <v>1.9799999999999998E-2</v>
      </c>
      <c r="BF156" s="11">
        <v>0.03</v>
      </c>
      <c r="BG156" s="11">
        <f>BE156</f>
        <v>1.9799999999999998E-2</v>
      </c>
      <c r="BH156" s="11">
        <f>BD156</f>
        <v>1.7999999999999999E-2</v>
      </c>
      <c r="BI156" s="4"/>
      <c r="BJ156" s="9" t="s">
        <v>32</v>
      </c>
      <c r="BK156" s="9"/>
      <c r="BL156" s="10">
        <f>BM156*BM154+BN156*BN154+BO156*BO154+BP156*BP154+BQ156*BQ154+BR156*BR154+BS156*BS154+BT156*BT154</f>
        <v>2.1</v>
      </c>
      <c r="BM156" s="11">
        <f>BN156-(BN156*10%)</f>
        <v>2.0250000000000001E-2</v>
      </c>
      <c r="BN156" s="11">
        <f>BO156-(BO156*10%)</f>
        <v>2.2499999999999999E-2</v>
      </c>
      <c r="BO156" s="11">
        <v>2.5000000000000001E-2</v>
      </c>
      <c r="BP156" s="11">
        <f>BO156+(BO156*20%)</f>
        <v>3.0000000000000002E-2</v>
      </c>
      <c r="BQ156" s="11">
        <f>BP156+(BP156*10%)</f>
        <v>3.3000000000000002E-2</v>
      </c>
      <c r="BR156" s="11">
        <v>7.4999999999999997E-2</v>
      </c>
      <c r="BS156" s="11">
        <f>BQ156</f>
        <v>3.3000000000000002E-2</v>
      </c>
      <c r="BT156" s="11">
        <f>BP156</f>
        <v>3.0000000000000002E-2</v>
      </c>
      <c r="BU156" s="4"/>
      <c r="BV156" s="9" t="s">
        <v>39</v>
      </c>
      <c r="BW156" s="9"/>
      <c r="BX156" s="10">
        <f>BY156*BY152+BZ156*BZ152+CA156*CA152+CB156*CB152+CC156*CC152+CD156*CD152+CE156*CE152+CF156*CF152</f>
        <v>1.9240000000000002</v>
      </c>
      <c r="BY156" s="11">
        <f t="shared" si="85"/>
        <v>1.6200000000000003E-2</v>
      </c>
      <c r="BZ156" s="11">
        <f t="shared" si="85"/>
        <v>1.8000000000000002E-2</v>
      </c>
      <c r="CA156" s="11">
        <v>0.02</v>
      </c>
      <c r="CB156" s="11">
        <f>CA156+(CA156*20%)</f>
        <v>2.4E-2</v>
      </c>
      <c r="CC156" s="11">
        <f>CB156</f>
        <v>2.4E-2</v>
      </c>
      <c r="CD156" s="11">
        <v>0.05</v>
      </c>
      <c r="CE156" s="11">
        <f>CC156</f>
        <v>2.4E-2</v>
      </c>
      <c r="CF156" s="11">
        <f>CA156</f>
        <v>0.02</v>
      </c>
      <c r="CG156" s="4"/>
    </row>
    <row r="157" spans="2:85" ht="18" customHeight="1" x14ac:dyDescent="0.25">
      <c r="B157" s="4"/>
      <c r="C157" s="4"/>
      <c r="D157" s="5" t="s">
        <v>15</v>
      </c>
      <c r="E157" s="5" t="s">
        <v>16</v>
      </c>
      <c r="F157" s="5" t="s">
        <v>17</v>
      </c>
      <c r="G157" s="5" t="s">
        <v>18</v>
      </c>
      <c r="H157" s="5" t="s">
        <v>19</v>
      </c>
      <c r="I157" s="5" t="s">
        <v>20</v>
      </c>
      <c r="J157" s="5" t="s">
        <v>21</v>
      </c>
      <c r="K157" s="5" t="s">
        <v>22</v>
      </c>
      <c r="L157" s="5" t="s">
        <v>23</v>
      </c>
      <c r="M157" s="5"/>
      <c r="N157" s="9" t="s">
        <v>35</v>
      </c>
      <c r="O157" s="4"/>
      <c r="P157" s="10"/>
      <c r="Q157" s="11" t="s">
        <v>36</v>
      </c>
      <c r="R157" s="11" t="s">
        <v>36</v>
      </c>
      <c r="S157" s="11" t="s">
        <v>36</v>
      </c>
      <c r="T157" s="11" t="s">
        <v>36</v>
      </c>
      <c r="U157" s="11" t="s">
        <v>36</v>
      </c>
      <c r="V157" s="11" t="s">
        <v>36</v>
      </c>
      <c r="W157" s="11" t="s">
        <v>36</v>
      </c>
      <c r="X157" s="11" t="s">
        <v>36</v>
      </c>
      <c r="Y157" s="4"/>
      <c r="AL157" s="9" t="s">
        <v>91</v>
      </c>
      <c r="AM157" s="9"/>
      <c r="AN157" s="10">
        <f>AO157*AO152+AP157*AP152+AQ157*AQ152+AR157*AR152+AS157*AS152+AT157*AT152+AU157*AU152+AV157*AV152</f>
        <v>0.8</v>
      </c>
      <c r="AO157" s="11">
        <f t="shared" si="82"/>
        <v>2.4299999999999999E-2</v>
      </c>
      <c r="AP157" s="11">
        <f t="shared" si="82"/>
        <v>2.7E-2</v>
      </c>
      <c r="AQ157" s="11">
        <v>0.03</v>
      </c>
      <c r="AR157" s="11">
        <f t="shared" si="83"/>
        <v>3.5999999999999997E-2</v>
      </c>
      <c r="AS157" s="11">
        <f>AR157</f>
        <v>3.5999999999999997E-2</v>
      </c>
      <c r="AT157" s="11">
        <v>0.05</v>
      </c>
      <c r="AU157" s="11">
        <f t="shared" si="84"/>
        <v>3.5999999999999997E-2</v>
      </c>
      <c r="AV157" s="11">
        <f>AQ157</f>
        <v>0.03</v>
      </c>
      <c r="AW157" s="4"/>
      <c r="AX157" s="9" t="s">
        <v>92</v>
      </c>
      <c r="AY157" s="9"/>
      <c r="AZ157" s="10">
        <f>BA157*BA155+BB157*BB155+BC157*BC155+BD157*BD155+BE157*BE155+BF157*BF155+BG157*BG155+BH157*BH155</f>
        <v>0.56000000000000005</v>
      </c>
      <c r="BA157" s="11">
        <f t="shared" si="86"/>
        <v>8.1000000000000013E-3</v>
      </c>
      <c r="BB157" s="11">
        <f t="shared" si="86"/>
        <v>9.0000000000000011E-3</v>
      </c>
      <c r="BC157" s="11">
        <v>0.01</v>
      </c>
      <c r="BD157" s="11">
        <f>BC157+(BC157*20%)</f>
        <v>1.2E-2</v>
      </c>
      <c r="BE157" s="11">
        <f>BD157+(BD157*10%)</f>
        <v>1.32E-2</v>
      </c>
      <c r="BF157" s="11">
        <v>0.02</v>
      </c>
      <c r="BG157" s="11">
        <f>BE157</f>
        <v>1.32E-2</v>
      </c>
      <c r="BH157" s="11">
        <f>BD157</f>
        <v>1.2E-2</v>
      </c>
      <c r="BI157" s="4"/>
      <c r="BJ157" s="9" t="s">
        <v>33</v>
      </c>
      <c r="BK157" s="9"/>
      <c r="BL157" s="10">
        <f>BM157*BM154+BN157*BN154+BO157*BO154+BP157*BP154+BQ157*BQ154+BR157*BR154+BS157*BS154+BT157*BT154</f>
        <v>0.14000000000000001</v>
      </c>
      <c r="BM157" s="11">
        <v>5.0000000000000001E-3</v>
      </c>
      <c r="BN157" s="11">
        <v>5.0000000000000001E-3</v>
      </c>
      <c r="BO157" s="11">
        <v>5.0000000000000001E-3</v>
      </c>
      <c r="BP157" s="11">
        <v>5.0000000000000001E-3</v>
      </c>
      <c r="BQ157" s="11">
        <v>5.0000000000000001E-3</v>
      </c>
      <c r="BR157" s="11">
        <v>5.0000000000000001E-3</v>
      </c>
      <c r="BS157" s="11">
        <v>5.0000000000000001E-3</v>
      </c>
      <c r="BT157" s="11">
        <v>5.0000000000000001E-3</v>
      </c>
      <c r="BU157" s="4"/>
      <c r="BV157" s="9" t="s">
        <v>43</v>
      </c>
      <c r="BW157" s="9"/>
      <c r="BX157" s="10">
        <f>BY157*BY152+BZ157*BZ152+CA157*CA152+CB157*CB152+CC157*CC152+CD157*CD152+CE157*CE152+CF157*CF152</f>
        <v>1.9300000000000002</v>
      </c>
      <c r="BY157" s="11">
        <f t="shared" si="85"/>
        <v>2.0250000000000001E-2</v>
      </c>
      <c r="BZ157" s="11">
        <f t="shared" si="85"/>
        <v>2.2499999999999999E-2</v>
      </c>
      <c r="CA157" s="11">
        <v>2.5000000000000001E-2</v>
      </c>
      <c r="CB157" s="11">
        <f>CA157+(CA157*20%)</f>
        <v>3.0000000000000002E-2</v>
      </c>
      <c r="CC157" s="11">
        <f>CB157</f>
        <v>3.0000000000000002E-2</v>
      </c>
      <c r="CD157" s="11">
        <v>0.05</v>
      </c>
      <c r="CE157" s="11">
        <f>CC157</f>
        <v>3.0000000000000002E-2</v>
      </c>
      <c r="CF157" s="11">
        <f>CA157</f>
        <v>2.5000000000000001E-2</v>
      </c>
      <c r="CG157" s="4"/>
    </row>
    <row r="158" spans="2:85" ht="18" customHeight="1" x14ac:dyDescent="0.25">
      <c r="B158" s="6" t="s">
        <v>24</v>
      </c>
      <c r="C158" s="6"/>
      <c r="D158" s="7">
        <f>SUM(E158:M158)</f>
        <v>0</v>
      </c>
      <c r="E158" s="7"/>
      <c r="F158" s="7"/>
      <c r="G158" s="7"/>
      <c r="H158" s="7"/>
      <c r="I158" s="7"/>
      <c r="J158" s="7"/>
      <c r="K158" s="7"/>
      <c r="L158" s="7"/>
      <c r="M158" s="8"/>
      <c r="N158" s="191" t="s">
        <v>93</v>
      </c>
      <c r="O158" s="192"/>
      <c r="P158" s="192"/>
      <c r="Q158" s="192"/>
      <c r="R158" s="192"/>
      <c r="S158" s="192"/>
      <c r="T158" s="192"/>
      <c r="U158" s="192"/>
      <c r="V158" s="192"/>
      <c r="W158" s="192"/>
      <c r="X158" s="192"/>
      <c r="Y158" s="193"/>
      <c r="AL158" s="9" t="s">
        <v>39</v>
      </c>
      <c r="AM158" s="9"/>
      <c r="AN158" s="10">
        <f>AO158*AO152+AP158*AP152+AQ158*AQ152+AR158*AR152+AS158*AS152+AT158*AT152+AU158*AU152+AV158*AV152</f>
        <v>0.8</v>
      </c>
      <c r="AO158" s="11">
        <f t="shared" si="82"/>
        <v>1.6200000000000003E-2</v>
      </c>
      <c r="AP158" s="11">
        <f t="shared" si="82"/>
        <v>1.8000000000000002E-2</v>
      </c>
      <c r="AQ158" s="11">
        <v>0.02</v>
      </c>
      <c r="AR158" s="11">
        <f t="shared" si="83"/>
        <v>2.4E-2</v>
      </c>
      <c r="AS158" s="11">
        <f>AR158</f>
        <v>2.4E-2</v>
      </c>
      <c r="AT158" s="11">
        <v>0.05</v>
      </c>
      <c r="AU158" s="11">
        <f t="shared" si="84"/>
        <v>2.4E-2</v>
      </c>
      <c r="AV158" s="11">
        <f>AQ158</f>
        <v>0.02</v>
      </c>
      <c r="AW158" s="4"/>
      <c r="AX158" s="9" t="s">
        <v>48</v>
      </c>
      <c r="AY158" s="9"/>
      <c r="AZ158" s="10">
        <f>BA158*BA155+BB158*BB155+BC158*BC155+BD158*BD155+BE158*BE155+BF158*BF155+BG158*BG155+BH158*BH155</f>
        <v>2.2400000000000002</v>
      </c>
      <c r="BA158" s="11">
        <f t="shared" si="86"/>
        <v>3.2400000000000005E-2</v>
      </c>
      <c r="BB158" s="11">
        <f t="shared" si="86"/>
        <v>3.6000000000000004E-2</v>
      </c>
      <c r="BC158" s="11">
        <v>0.04</v>
      </c>
      <c r="BD158" s="11">
        <f>BC158+(BC158*20%)</f>
        <v>4.8000000000000001E-2</v>
      </c>
      <c r="BE158" s="11">
        <f>BD158+(BD158*10%)</f>
        <v>5.28E-2</v>
      </c>
      <c r="BF158" s="11">
        <v>0.08</v>
      </c>
      <c r="BG158" s="11">
        <f>BE158</f>
        <v>5.28E-2</v>
      </c>
      <c r="BH158" s="11">
        <f>BD158</f>
        <v>4.8000000000000001E-2</v>
      </c>
      <c r="BI158" s="4"/>
      <c r="BJ158" s="9" t="s">
        <v>35</v>
      </c>
      <c r="BK158" s="9"/>
      <c r="BL158" s="4"/>
      <c r="BM158" s="4" t="s">
        <v>36</v>
      </c>
      <c r="BN158" s="4" t="s">
        <v>36</v>
      </c>
      <c r="BO158" s="4" t="s">
        <v>36</v>
      </c>
      <c r="BP158" s="4" t="s">
        <v>36</v>
      </c>
      <c r="BQ158" s="4" t="s">
        <v>36</v>
      </c>
      <c r="BR158" s="4" t="s">
        <v>36</v>
      </c>
      <c r="BS158" s="4" t="s">
        <v>36</v>
      </c>
      <c r="BT158" s="4" t="s">
        <v>36</v>
      </c>
      <c r="BU158" s="4"/>
      <c r="BV158" s="9" t="s">
        <v>33</v>
      </c>
      <c r="BW158" s="9"/>
      <c r="BX158" s="10">
        <f>BY158*BY152+BZ158*BZ152+CA158*CA152+CB158*CB152+CC158*CC152+CD158*CD152+CE158*CE152+CF158*CF152</f>
        <v>0.19500000000000001</v>
      </c>
      <c r="BY158" s="11">
        <v>5.0000000000000001E-3</v>
      </c>
      <c r="BZ158" s="11">
        <v>5.0000000000000001E-3</v>
      </c>
      <c r="CA158" s="11">
        <v>5.0000000000000001E-3</v>
      </c>
      <c r="CB158" s="11">
        <v>5.0000000000000001E-3</v>
      </c>
      <c r="CC158" s="11">
        <v>5.0000000000000001E-3</v>
      </c>
      <c r="CD158" s="11">
        <v>5.0000000000000001E-3</v>
      </c>
      <c r="CE158" s="11">
        <v>5.0000000000000001E-3</v>
      </c>
      <c r="CF158" s="11">
        <v>5.0000000000000001E-3</v>
      </c>
      <c r="CG158" s="4"/>
    </row>
    <row r="159" spans="2:85" ht="18" customHeight="1" x14ac:dyDescent="0.25">
      <c r="B159" s="9" t="s">
        <v>94</v>
      </c>
      <c r="C159" s="9"/>
      <c r="D159" s="10">
        <f>E159*E158+F159*F158+G159*G158+H159*H158+I159*I158+J159*J158+K159*K158+L159*L158</f>
        <v>0</v>
      </c>
      <c r="E159" s="11">
        <f t="shared" ref="E159:F161" si="87">F159-(F159*10%)</f>
        <v>0.12150000000000001</v>
      </c>
      <c r="F159" s="11">
        <f t="shared" si="87"/>
        <v>0.13500000000000001</v>
      </c>
      <c r="G159" s="11">
        <v>0.15</v>
      </c>
      <c r="H159" s="11">
        <f>G159+(G159*20%)</f>
        <v>0.18</v>
      </c>
      <c r="I159" s="11">
        <v>0.2</v>
      </c>
      <c r="J159" s="11">
        <v>0.3</v>
      </c>
      <c r="K159" s="11">
        <f>I159</f>
        <v>0.2</v>
      </c>
      <c r="L159" s="11">
        <f>H159</f>
        <v>0.18</v>
      </c>
      <c r="M159" s="4"/>
      <c r="N159" s="4"/>
      <c r="O159" s="9"/>
      <c r="P159" s="5" t="s">
        <v>15</v>
      </c>
      <c r="Q159" s="5" t="s">
        <v>16</v>
      </c>
      <c r="R159" s="5" t="s">
        <v>17</v>
      </c>
      <c r="S159" s="5" t="s">
        <v>18</v>
      </c>
      <c r="T159" s="5" t="s">
        <v>19</v>
      </c>
      <c r="U159" s="5" t="s">
        <v>20</v>
      </c>
      <c r="V159" s="5" t="s">
        <v>21</v>
      </c>
      <c r="W159" s="5" t="s">
        <v>22</v>
      </c>
      <c r="X159" s="5" t="s">
        <v>23</v>
      </c>
      <c r="Y159" s="5"/>
      <c r="AL159" s="9" t="s">
        <v>43</v>
      </c>
      <c r="AM159" s="9"/>
      <c r="AN159" s="10">
        <f>AO159*AO152+AP159*AP152+AQ159*AQ152+AR159*AR152+AS159*AS152+AT159*AT152+AU159*AU152+AV159*AV152</f>
        <v>0.8</v>
      </c>
      <c r="AO159" s="11">
        <f t="shared" si="82"/>
        <v>2.0250000000000001E-2</v>
      </c>
      <c r="AP159" s="11">
        <f t="shared" si="82"/>
        <v>2.2499999999999999E-2</v>
      </c>
      <c r="AQ159" s="11">
        <v>2.5000000000000001E-2</v>
      </c>
      <c r="AR159" s="11">
        <f t="shared" si="83"/>
        <v>3.0000000000000002E-2</v>
      </c>
      <c r="AS159" s="11">
        <f>AR159</f>
        <v>3.0000000000000002E-2</v>
      </c>
      <c r="AT159" s="11">
        <v>0.05</v>
      </c>
      <c r="AU159" s="11">
        <f t="shared" si="84"/>
        <v>3.0000000000000002E-2</v>
      </c>
      <c r="AV159" s="11">
        <f>AQ159</f>
        <v>2.5000000000000001E-2</v>
      </c>
      <c r="AW159" s="4"/>
      <c r="AX159" s="9" t="s">
        <v>33</v>
      </c>
      <c r="AY159" s="9"/>
      <c r="AZ159" s="10">
        <f>BA159*BA155+BB159*BB155+BC159*BC155+BD159*BD155+BE159*BE155+BF159*BF155+BG159*BG155+BH159*BH155</f>
        <v>0.14000000000000001</v>
      </c>
      <c r="BA159" s="11">
        <v>5.0000000000000001E-3</v>
      </c>
      <c r="BB159" s="11">
        <v>5.0000000000000001E-3</v>
      </c>
      <c r="BC159" s="11">
        <v>5.0000000000000001E-3</v>
      </c>
      <c r="BD159" s="11">
        <v>5.0000000000000001E-3</v>
      </c>
      <c r="BE159" s="11">
        <v>5.0000000000000001E-3</v>
      </c>
      <c r="BF159" s="11">
        <v>5.0000000000000001E-3</v>
      </c>
      <c r="BG159" s="11">
        <v>5.0000000000000001E-3</v>
      </c>
      <c r="BH159" s="11">
        <v>5.0000000000000001E-3</v>
      </c>
      <c r="BI159" s="4"/>
      <c r="BJ159" s="191" t="s">
        <v>95</v>
      </c>
      <c r="BK159" s="192"/>
      <c r="BL159" s="192"/>
      <c r="BM159" s="192"/>
      <c r="BN159" s="192"/>
      <c r="BO159" s="192"/>
      <c r="BP159" s="192"/>
      <c r="BQ159" s="192"/>
      <c r="BR159" s="192"/>
      <c r="BS159" s="192"/>
      <c r="BT159" s="192"/>
      <c r="BU159" s="193"/>
      <c r="BV159" s="9" t="s">
        <v>35</v>
      </c>
      <c r="BW159" s="9"/>
      <c r="BX159" s="15"/>
      <c r="BY159" s="4" t="s">
        <v>36</v>
      </c>
      <c r="BZ159" s="4" t="s">
        <v>36</v>
      </c>
      <c r="CA159" s="4" t="s">
        <v>36</v>
      </c>
      <c r="CB159" s="4" t="s">
        <v>36</v>
      </c>
      <c r="CC159" s="4" t="s">
        <v>36</v>
      </c>
      <c r="CD159" s="4" t="s">
        <v>36</v>
      </c>
      <c r="CE159" s="4" t="s">
        <v>36</v>
      </c>
      <c r="CF159" s="4" t="s">
        <v>36</v>
      </c>
      <c r="CG159" s="4"/>
    </row>
    <row r="160" spans="2:85" ht="18" customHeight="1" x14ac:dyDescent="0.25">
      <c r="B160" s="9" t="s">
        <v>51</v>
      </c>
      <c r="C160" s="9"/>
      <c r="D160" s="10">
        <f>E160*E158+F160*F158+G160*G158+H160*H158+I160*I158+J160*J158+K160*K158+L160*L158</f>
        <v>0</v>
      </c>
      <c r="E160" s="11">
        <f t="shared" si="87"/>
        <v>1.2149999999999999E-2</v>
      </c>
      <c r="F160" s="11">
        <f t="shared" si="87"/>
        <v>1.35E-2</v>
      </c>
      <c r="G160" s="11">
        <v>1.4999999999999999E-2</v>
      </c>
      <c r="H160" s="11">
        <f>G160+(G160*20%)</f>
        <v>1.7999999999999999E-2</v>
      </c>
      <c r="I160" s="11">
        <v>0.2</v>
      </c>
      <c r="J160" s="11">
        <v>0.03</v>
      </c>
      <c r="K160" s="11">
        <f>I160</f>
        <v>0.2</v>
      </c>
      <c r="L160" s="11">
        <f>H160</f>
        <v>1.7999999999999999E-2</v>
      </c>
      <c r="M160" s="4"/>
      <c r="N160" s="6"/>
      <c r="O160" s="9"/>
      <c r="P160" s="7"/>
      <c r="Q160" s="7"/>
      <c r="R160" s="7"/>
      <c r="S160" s="7"/>
      <c r="T160" s="7"/>
      <c r="U160" s="7"/>
      <c r="V160" s="7"/>
      <c r="W160" s="7"/>
      <c r="X160" s="7"/>
      <c r="Y160" s="8"/>
      <c r="AL160" s="9" t="s">
        <v>45</v>
      </c>
      <c r="AM160" s="9"/>
      <c r="AN160" s="10">
        <f>AO160*AO152+AP160*AP152+AQ160*AQ152+AR160*AR152+AS160*AS152+AT160*AT152+AU160*AU152+AV160*AV152</f>
        <v>0.32</v>
      </c>
      <c r="AO160" s="11">
        <f t="shared" si="82"/>
        <v>8.1000000000000013E-3</v>
      </c>
      <c r="AP160" s="11">
        <f t="shared" si="82"/>
        <v>9.0000000000000011E-3</v>
      </c>
      <c r="AQ160" s="11">
        <v>0.01</v>
      </c>
      <c r="AR160" s="11">
        <f t="shared" si="83"/>
        <v>1.2E-2</v>
      </c>
      <c r="AS160" s="11">
        <f>AR160</f>
        <v>1.2E-2</v>
      </c>
      <c r="AT160" s="11">
        <f>AQ160*2</f>
        <v>0.02</v>
      </c>
      <c r="AU160" s="11">
        <f t="shared" si="84"/>
        <v>1.2E-2</v>
      </c>
      <c r="AV160" s="11">
        <f>AQ160</f>
        <v>0.01</v>
      </c>
      <c r="AW160" s="4"/>
      <c r="AX160" s="9" t="s">
        <v>35</v>
      </c>
      <c r="AY160" s="9"/>
      <c r="AZ160" s="12"/>
      <c r="BA160" s="11" t="s">
        <v>36</v>
      </c>
      <c r="BB160" s="11" t="s">
        <v>36</v>
      </c>
      <c r="BC160" s="11" t="s">
        <v>36</v>
      </c>
      <c r="BD160" s="11" t="s">
        <v>36</v>
      </c>
      <c r="BE160" s="11" t="s">
        <v>36</v>
      </c>
      <c r="BF160" s="11" t="s">
        <v>36</v>
      </c>
      <c r="BG160" s="11" t="s">
        <v>36</v>
      </c>
      <c r="BH160" s="11" t="s">
        <v>36</v>
      </c>
      <c r="BI160" s="4"/>
      <c r="BJ160" s="4"/>
      <c r="BK160" s="4"/>
      <c r="BL160" s="5" t="s">
        <v>15</v>
      </c>
      <c r="BM160" s="5" t="s">
        <v>16</v>
      </c>
      <c r="BN160" s="5" t="s">
        <v>17</v>
      </c>
      <c r="BO160" s="5" t="s">
        <v>18</v>
      </c>
      <c r="BP160" s="5" t="s">
        <v>19</v>
      </c>
      <c r="BQ160" s="5" t="s">
        <v>20</v>
      </c>
      <c r="BR160" s="5" t="s">
        <v>21</v>
      </c>
      <c r="BS160" s="5" t="s">
        <v>22</v>
      </c>
      <c r="BT160" s="5" t="s">
        <v>23</v>
      </c>
      <c r="BU160" s="5"/>
    </row>
    <row r="161" spans="1:85" ht="18" customHeight="1" x14ac:dyDescent="0.25">
      <c r="B161" s="9" t="s">
        <v>54</v>
      </c>
      <c r="C161" s="9"/>
      <c r="D161" s="10">
        <f>E161*E158+F161*F158+G161*G158+H161*H158+I161*I158+J161*J158+K161*K158+L161*L158</f>
        <v>0</v>
      </c>
      <c r="E161" s="11">
        <f t="shared" si="87"/>
        <v>3.2399999999999998E-3</v>
      </c>
      <c r="F161" s="11">
        <f t="shared" si="87"/>
        <v>3.5999999999999999E-3</v>
      </c>
      <c r="G161" s="11">
        <v>4.0000000000000001E-3</v>
      </c>
      <c r="H161" s="11">
        <f>G161+(G161*20%)</f>
        <v>4.8000000000000004E-3</v>
      </c>
      <c r="I161" s="11">
        <f>H161+(H161*10%)</f>
        <v>5.2800000000000008E-3</v>
      </c>
      <c r="J161" s="11">
        <v>5.0000000000000001E-3</v>
      </c>
      <c r="K161" s="11">
        <f>I161</f>
        <v>5.2800000000000008E-3</v>
      </c>
      <c r="L161" s="11">
        <f>H161</f>
        <v>4.8000000000000004E-3</v>
      </c>
      <c r="M161" s="4"/>
      <c r="N161" s="9" t="s">
        <v>96</v>
      </c>
      <c r="O161" s="9"/>
      <c r="P161" s="15"/>
      <c r="Q161" s="15"/>
      <c r="R161" s="15"/>
      <c r="S161" s="15"/>
      <c r="T161" s="15"/>
      <c r="U161" s="4"/>
      <c r="V161" s="4"/>
      <c r="W161" s="4"/>
      <c r="X161" s="4"/>
      <c r="Y161" s="4"/>
      <c r="AL161" s="9" t="s">
        <v>33</v>
      </c>
      <c r="AM161" s="9"/>
      <c r="AN161" s="10">
        <f>AO161*AO152+AP161*AP152+AQ161*AQ152+AR161*AR152+AS161*AS152+AT161*AT152+AU161*AU152+AV161*AV152</f>
        <v>0.08</v>
      </c>
      <c r="AO161" s="11">
        <v>5.0000000000000001E-3</v>
      </c>
      <c r="AP161" s="11">
        <v>5.0000000000000001E-3</v>
      </c>
      <c r="AQ161" s="11">
        <v>5.0000000000000001E-3</v>
      </c>
      <c r="AR161" s="11">
        <v>5.0000000000000001E-3</v>
      </c>
      <c r="AS161" s="11">
        <v>5.0000000000000001E-3</v>
      </c>
      <c r="AT161" s="11">
        <v>5.0000000000000001E-3</v>
      </c>
      <c r="AU161" s="11">
        <v>5.0000000000000001E-3</v>
      </c>
      <c r="AV161" s="11">
        <v>5.0000000000000001E-3</v>
      </c>
      <c r="AW161" s="4"/>
      <c r="BJ161" s="6" t="s">
        <v>24</v>
      </c>
      <c r="BK161" s="6"/>
      <c r="BL161" s="7">
        <f>SUM(BM161:BU161)</f>
        <v>342</v>
      </c>
      <c r="BM161" s="7">
        <v>138</v>
      </c>
      <c r="BN161" s="7">
        <v>42</v>
      </c>
      <c r="BO161" s="7">
        <v>45</v>
      </c>
      <c r="BP161" s="7"/>
      <c r="BQ161" s="7">
        <v>53</v>
      </c>
      <c r="BR161" s="7">
        <v>39</v>
      </c>
      <c r="BS161" s="7">
        <v>5</v>
      </c>
      <c r="BT161" s="7">
        <v>20</v>
      </c>
      <c r="BU161" s="8"/>
    </row>
    <row r="162" spans="1:85" ht="18" customHeight="1" x14ac:dyDescent="0.25">
      <c r="B162" s="9" t="s">
        <v>33</v>
      </c>
      <c r="C162" s="9"/>
      <c r="D162" s="10">
        <f>E162*E158+F162*F158+G162*G158+H162*H158+I162*I158+J162*J158+K162*K158+L162*L158</f>
        <v>0</v>
      </c>
      <c r="E162" s="11">
        <v>5.0000000000000001E-3</v>
      </c>
      <c r="F162" s="11">
        <v>5.0000000000000001E-3</v>
      </c>
      <c r="G162" s="11">
        <v>5.0000000000000001E-3</v>
      </c>
      <c r="H162" s="11">
        <v>5.0000000000000001E-3</v>
      </c>
      <c r="I162" s="11">
        <v>5.0000000000000001E-3</v>
      </c>
      <c r="J162" s="11">
        <v>5.0000000000000001E-3</v>
      </c>
      <c r="K162" s="11">
        <v>5.0000000000000001E-3</v>
      </c>
      <c r="L162" s="11">
        <v>5.0000000000000001E-3</v>
      </c>
      <c r="M162" s="4"/>
      <c r="N162" s="9" t="s">
        <v>32</v>
      </c>
      <c r="O162" s="9"/>
      <c r="P162" s="15"/>
      <c r="Q162" s="11"/>
      <c r="R162" s="11"/>
      <c r="S162" s="11"/>
      <c r="T162" s="11"/>
      <c r="U162" s="11"/>
      <c r="V162" s="11"/>
      <c r="W162" s="11"/>
      <c r="X162" s="11"/>
      <c r="Y162" s="4"/>
      <c r="AL162" s="9" t="s">
        <v>35</v>
      </c>
      <c r="AM162" s="9"/>
      <c r="AN162" s="15"/>
      <c r="AO162" s="4" t="s">
        <v>36</v>
      </c>
      <c r="AP162" s="4" t="s">
        <v>36</v>
      </c>
      <c r="AQ162" s="4" t="s">
        <v>36</v>
      </c>
      <c r="AR162" s="4" t="s">
        <v>36</v>
      </c>
      <c r="AS162" s="4" t="s">
        <v>36</v>
      </c>
      <c r="AT162" s="4" t="s">
        <v>36</v>
      </c>
      <c r="AU162" s="4" t="s">
        <v>36</v>
      </c>
      <c r="AV162" s="4" t="s">
        <v>36</v>
      </c>
      <c r="AW162" s="4"/>
      <c r="BJ162" s="9" t="s">
        <v>94</v>
      </c>
      <c r="BK162" s="9"/>
      <c r="BL162" s="10">
        <f>BM162*BM161+BN162*BN161+BO162*BO161+BP162*BP161+BQ162*BQ161+BR162*BR161+BS162*BS161+BT162*BT161</f>
        <v>19.004999999999999</v>
      </c>
      <c r="BM162" s="11">
        <f t="shared" ref="BM162:BN164" si="88">BN162-(BN162*10%)</f>
        <v>4.0500000000000001E-2</v>
      </c>
      <c r="BN162" s="11">
        <f t="shared" si="88"/>
        <v>4.4999999999999998E-2</v>
      </c>
      <c r="BO162" s="11">
        <v>0.05</v>
      </c>
      <c r="BP162" s="11">
        <f t="shared" ref="BP162:BQ164" si="89">BO162+(BO162*20%)</f>
        <v>6.0000000000000005E-2</v>
      </c>
      <c r="BQ162" s="11">
        <f t="shared" si="89"/>
        <v>7.2000000000000008E-2</v>
      </c>
      <c r="BR162" s="11">
        <v>0.1</v>
      </c>
      <c r="BS162" s="11">
        <f>BQ162</f>
        <v>7.2000000000000008E-2</v>
      </c>
      <c r="BT162" s="11">
        <f>BP162</f>
        <v>6.0000000000000005E-2</v>
      </c>
      <c r="BU162" s="4"/>
    </row>
    <row r="163" spans="1:85" ht="18" customHeight="1" x14ac:dyDescent="0.25">
      <c r="B163" s="9" t="s">
        <v>35</v>
      </c>
      <c r="C163" s="9"/>
      <c r="D163" s="15"/>
      <c r="E163" s="11" t="s">
        <v>36</v>
      </c>
      <c r="F163" s="11" t="s">
        <v>36</v>
      </c>
      <c r="G163" s="11" t="s">
        <v>36</v>
      </c>
      <c r="H163" s="11" t="s">
        <v>36</v>
      </c>
      <c r="I163" s="11" t="s">
        <v>36</v>
      </c>
      <c r="J163" s="11" t="s">
        <v>36</v>
      </c>
      <c r="K163" s="11" t="s">
        <v>36</v>
      </c>
      <c r="L163" s="11" t="s">
        <v>36</v>
      </c>
      <c r="M163" s="4"/>
      <c r="N163" s="9" t="s">
        <v>52</v>
      </c>
      <c r="O163" s="9"/>
      <c r="P163" s="15"/>
      <c r="Q163" s="11"/>
      <c r="R163" s="11"/>
      <c r="S163" s="11"/>
      <c r="T163" s="11"/>
      <c r="U163" s="11"/>
      <c r="V163" s="11"/>
      <c r="W163" s="11"/>
      <c r="X163" s="11"/>
      <c r="Y163" s="4"/>
      <c r="BJ163" s="9" t="s">
        <v>58</v>
      </c>
      <c r="BK163" s="9"/>
      <c r="BL163" s="10">
        <f>BM163*BM161+BN163*BN161+BO163*BO161+BP163*BP161+BQ163*BQ161+BR163*BR161+BS163*BS161+BT163*BT161</f>
        <v>19.004999999999999</v>
      </c>
      <c r="BM163" s="11">
        <f t="shared" si="88"/>
        <v>4.0500000000000001E-2</v>
      </c>
      <c r="BN163" s="11">
        <f t="shared" si="88"/>
        <v>4.4999999999999998E-2</v>
      </c>
      <c r="BO163" s="11">
        <v>0.05</v>
      </c>
      <c r="BP163" s="11">
        <f t="shared" si="89"/>
        <v>6.0000000000000005E-2</v>
      </c>
      <c r="BQ163" s="11">
        <f t="shared" si="89"/>
        <v>7.2000000000000008E-2</v>
      </c>
      <c r="BR163" s="11">
        <v>0.1</v>
      </c>
      <c r="BS163" s="11">
        <f>BQ163</f>
        <v>7.2000000000000008E-2</v>
      </c>
      <c r="BT163" s="11">
        <f>BP163</f>
        <v>6.0000000000000005E-2</v>
      </c>
      <c r="BU163" s="4"/>
    </row>
    <row r="164" spans="1:85" ht="18" customHeight="1" x14ac:dyDescent="0.25">
      <c r="N164" s="9" t="s">
        <v>35</v>
      </c>
      <c r="P164" s="4"/>
      <c r="Q164" s="4" t="s">
        <v>36</v>
      </c>
      <c r="R164" s="4" t="s">
        <v>36</v>
      </c>
      <c r="S164" s="4" t="s">
        <v>36</v>
      </c>
      <c r="T164" s="4" t="s">
        <v>36</v>
      </c>
      <c r="U164" s="4" t="s">
        <v>36</v>
      </c>
      <c r="V164" s="4" t="s">
        <v>36</v>
      </c>
      <c r="W164" s="4" t="s">
        <v>36</v>
      </c>
      <c r="X164" s="4" t="s">
        <v>36</v>
      </c>
      <c r="Y164" s="4"/>
      <c r="BJ164" s="9" t="s">
        <v>47</v>
      </c>
      <c r="BK164" s="9"/>
      <c r="BL164" s="10">
        <f>BM164*BM161+BN164*BN161+BO164*BO161+BP164*BP161+BQ164*BQ161+BR164*BR161+BS164*BS161+BT164*BT161</f>
        <v>19.004999999999999</v>
      </c>
      <c r="BM164" s="11">
        <f t="shared" si="88"/>
        <v>4.0500000000000001E-2</v>
      </c>
      <c r="BN164" s="11">
        <f t="shared" si="88"/>
        <v>4.4999999999999998E-2</v>
      </c>
      <c r="BO164" s="11">
        <v>0.05</v>
      </c>
      <c r="BP164" s="11">
        <f t="shared" si="89"/>
        <v>6.0000000000000005E-2</v>
      </c>
      <c r="BQ164" s="11">
        <f t="shared" si="89"/>
        <v>7.2000000000000008E-2</v>
      </c>
      <c r="BR164" s="11">
        <v>0.1</v>
      </c>
      <c r="BS164" s="11">
        <f>BQ164</f>
        <v>7.2000000000000008E-2</v>
      </c>
      <c r="BT164" s="11">
        <f>BP164</f>
        <v>6.0000000000000005E-2</v>
      </c>
      <c r="BU164" s="4"/>
    </row>
    <row r="165" spans="1:85" ht="18" customHeight="1" x14ac:dyDescent="0.25">
      <c r="BJ165" s="9" t="s">
        <v>33</v>
      </c>
      <c r="BK165" s="9"/>
      <c r="BL165" s="10">
        <f>BM165*BM161+BN165*BN161+BO165*BO161+BP165*BP161+BQ165*BQ161+BR165*BR161+BS165*BS161+BT165*BT161</f>
        <v>1.7100000000000002</v>
      </c>
      <c r="BM165" s="11">
        <v>5.0000000000000001E-3</v>
      </c>
      <c r="BN165" s="11">
        <v>5.0000000000000001E-3</v>
      </c>
      <c r="BO165" s="11">
        <v>5.0000000000000001E-3</v>
      </c>
      <c r="BP165" s="11">
        <v>5.0000000000000001E-3</v>
      </c>
      <c r="BQ165" s="11">
        <v>5.0000000000000001E-3</v>
      </c>
      <c r="BR165" s="11">
        <v>5.0000000000000001E-3</v>
      </c>
      <c r="BS165" s="11">
        <v>5.0000000000000001E-3</v>
      </c>
      <c r="BT165" s="11">
        <v>5.0000000000000001E-3</v>
      </c>
      <c r="BU165" s="4"/>
    </row>
    <row r="166" spans="1:85" ht="18" customHeight="1" x14ac:dyDescent="0.25">
      <c r="BJ166" s="9" t="s">
        <v>35</v>
      </c>
      <c r="BK166" s="9"/>
      <c r="BL166" s="4"/>
      <c r="BM166" s="4" t="s">
        <v>36</v>
      </c>
      <c r="BN166" s="4" t="s">
        <v>36</v>
      </c>
      <c r="BO166" s="4" t="s">
        <v>36</v>
      </c>
      <c r="BP166" s="4" t="s">
        <v>36</v>
      </c>
      <c r="BQ166" s="4" t="s">
        <v>36</v>
      </c>
      <c r="BR166" s="4" t="s">
        <v>36</v>
      </c>
      <c r="BS166" s="4" t="s">
        <v>36</v>
      </c>
      <c r="BT166" s="4" t="s">
        <v>36</v>
      </c>
      <c r="BU166" s="4"/>
    </row>
    <row r="167" spans="1:85" ht="18" customHeight="1" x14ac:dyDescent="0.25">
      <c r="B167" s="205" t="s">
        <v>97</v>
      </c>
      <c r="C167" s="205"/>
      <c r="D167" s="205"/>
      <c r="E167" s="205"/>
      <c r="F167" s="205"/>
      <c r="G167" s="205"/>
      <c r="H167" s="205"/>
      <c r="I167" s="205"/>
      <c r="J167" s="205"/>
      <c r="K167" s="205"/>
      <c r="L167" s="205"/>
      <c r="M167" s="205"/>
      <c r="N167" s="194" t="s">
        <v>60</v>
      </c>
      <c r="O167" s="195"/>
      <c r="P167" s="195"/>
      <c r="Q167" s="195"/>
      <c r="R167" s="195"/>
      <c r="S167" s="195"/>
      <c r="T167" s="195"/>
      <c r="U167" s="195"/>
      <c r="V167" s="195"/>
      <c r="W167" s="195"/>
      <c r="X167" s="195"/>
      <c r="Y167" s="196"/>
      <c r="Z167" s="194" t="s">
        <v>60</v>
      </c>
      <c r="AA167" s="195"/>
      <c r="AB167" s="195"/>
      <c r="AC167" s="195"/>
      <c r="AD167" s="195"/>
      <c r="AE167" s="195"/>
      <c r="AF167" s="195"/>
      <c r="AG167" s="195"/>
      <c r="AH167" s="195"/>
      <c r="AI167" s="195"/>
      <c r="AJ167" s="195"/>
      <c r="AK167" s="196"/>
      <c r="AL167" s="205" t="s">
        <v>97</v>
      </c>
      <c r="AM167" s="205"/>
      <c r="AN167" s="205"/>
      <c r="AO167" s="205"/>
      <c r="AP167" s="205"/>
      <c r="AQ167" s="205"/>
      <c r="AR167" s="205"/>
      <c r="AS167" s="205"/>
      <c r="AT167" s="205"/>
      <c r="AU167" s="205"/>
      <c r="AV167" s="205"/>
      <c r="AW167" s="205"/>
      <c r="AX167" s="194" t="s">
        <v>60</v>
      </c>
      <c r="AY167" s="195"/>
      <c r="AZ167" s="195"/>
      <c r="BA167" s="195"/>
      <c r="BB167" s="195"/>
      <c r="BC167" s="195"/>
      <c r="BD167" s="195"/>
      <c r="BE167" s="195"/>
      <c r="BF167" s="195"/>
      <c r="BG167" s="195"/>
      <c r="BH167" s="195"/>
      <c r="BI167" s="196"/>
      <c r="BJ167" s="205" t="s">
        <v>97</v>
      </c>
      <c r="BK167" s="205"/>
      <c r="BL167" s="205"/>
      <c r="BM167" s="205"/>
      <c r="BN167" s="205"/>
      <c r="BO167" s="205"/>
      <c r="BP167" s="205"/>
      <c r="BQ167" s="205"/>
      <c r="BR167" s="205"/>
      <c r="BS167" s="205"/>
      <c r="BT167" s="205"/>
      <c r="BU167" s="205"/>
      <c r="BV167" s="205" t="s">
        <v>60</v>
      </c>
      <c r="BW167" s="205"/>
      <c r="BX167" s="205"/>
      <c r="BY167" s="205"/>
      <c r="BZ167" s="205"/>
      <c r="CA167" s="205"/>
      <c r="CB167" s="205"/>
      <c r="CC167" s="205"/>
      <c r="CD167" s="205"/>
      <c r="CE167" s="205"/>
      <c r="CF167" s="205"/>
      <c r="CG167" s="205"/>
    </row>
    <row r="168" spans="1:85" ht="18" customHeight="1" x14ac:dyDescent="0.25">
      <c r="B168" s="4"/>
      <c r="C168" s="4"/>
      <c r="D168" s="5" t="s">
        <v>15</v>
      </c>
      <c r="E168" s="5" t="s">
        <v>16</v>
      </c>
      <c r="F168" s="5" t="s">
        <v>17</v>
      </c>
      <c r="G168" s="5" t="s">
        <v>18</v>
      </c>
      <c r="H168" s="5" t="s">
        <v>19</v>
      </c>
      <c r="I168" s="5" t="s">
        <v>20</v>
      </c>
      <c r="J168" s="5" t="s">
        <v>21</v>
      </c>
      <c r="K168" s="5" t="s">
        <v>22</v>
      </c>
      <c r="L168" s="5" t="s">
        <v>23</v>
      </c>
      <c r="M168" s="5"/>
      <c r="N168" s="4"/>
      <c r="O168" s="4"/>
      <c r="P168" s="5" t="s">
        <v>15</v>
      </c>
      <c r="Q168" s="5" t="s">
        <v>16</v>
      </c>
      <c r="R168" s="5" t="s">
        <v>17</v>
      </c>
      <c r="S168" s="5" t="s">
        <v>18</v>
      </c>
      <c r="T168" s="5" t="s">
        <v>19</v>
      </c>
      <c r="U168" s="5" t="s">
        <v>20</v>
      </c>
      <c r="V168" s="5" t="s">
        <v>21</v>
      </c>
      <c r="W168" s="5" t="s">
        <v>22</v>
      </c>
      <c r="X168" s="5" t="s">
        <v>23</v>
      </c>
      <c r="Y168" s="5"/>
      <c r="Z168" s="4"/>
      <c r="AA168" s="4"/>
      <c r="AB168" s="5" t="s">
        <v>15</v>
      </c>
      <c r="AC168" s="5" t="s">
        <v>16</v>
      </c>
      <c r="AD168" s="5" t="s">
        <v>17</v>
      </c>
      <c r="AE168" s="5" t="s">
        <v>18</v>
      </c>
      <c r="AF168" s="5" t="s">
        <v>19</v>
      </c>
      <c r="AG168" s="5" t="s">
        <v>20</v>
      </c>
      <c r="AH168" s="5" t="s">
        <v>21</v>
      </c>
      <c r="AI168" s="5" t="s">
        <v>22</v>
      </c>
      <c r="AJ168" s="5" t="s">
        <v>23</v>
      </c>
      <c r="AK168" s="5"/>
      <c r="AL168" s="4"/>
      <c r="AM168" s="4"/>
      <c r="AN168" s="5" t="s">
        <v>15</v>
      </c>
      <c r="AO168" s="5" t="s">
        <v>16</v>
      </c>
      <c r="AP168" s="5" t="s">
        <v>17</v>
      </c>
      <c r="AQ168" s="5" t="s">
        <v>18</v>
      </c>
      <c r="AR168" s="5" t="s">
        <v>19</v>
      </c>
      <c r="AS168" s="5" t="s">
        <v>20</v>
      </c>
      <c r="AT168" s="5" t="s">
        <v>21</v>
      </c>
      <c r="AU168" s="5" t="s">
        <v>22</v>
      </c>
      <c r="AV168" s="5" t="s">
        <v>23</v>
      </c>
      <c r="AW168" s="5"/>
      <c r="AX168" s="4"/>
      <c r="AY168" s="4"/>
      <c r="AZ168" s="5" t="s">
        <v>15</v>
      </c>
      <c r="BA168" s="5" t="s">
        <v>16</v>
      </c>
      <c r="BB168" s="5" t="s">
        <v>17</v>
      </c>
      <c r="BC168" s="5" t="s">
        <v>18</v>
      </c>
      <c r="BD168" s="5" t="s">
        <v>19</v>
      </c>
      <c r="BE168" s="5" t="s">
        <v>20</v>
      </c>
      <c r="BF168" s="5" t="s">
        <v>21</v>
      </c>
      <c r="BG168" s="5" t="s">
        <v>22</v>
      </c>
      <c r="BH168" s="5" t="s">
        <v>23</v>
      </c>
      <c r="BI168" s="5"/>
      <c r="BJ168" s="4"/>
      <c r="BK168" s="4"/>
      <c r="BL168" s="5" t="s">
        <v>15</v>
      </c>
      <c r="BM168" s="5" t="s">
        <v>16</v>
      </c>
      <c r="BN168" s="5" t="s">
        <v>17</v>
      </c>
      <c r="BO168" s="5" t="s">
        <v>18</v>
      </c>
      <c r="BP168" s="5" t="s">
        <v>19</v>
      </c>
      <c r="BQ168" s="5" t="s">
        <v>20</v>
      </c>
      <c r="BR168" s="5" t="s">
        <v>21</v>
      </c>
      <c r="BS168" s="5" t="s">
        <v>22</v>
      </c>
      <c r="BT168" s="5" t="s">
        <v>23</v>
      </c>
      <c r="BU168" s="5"/>
      <c r="BV168" s="4"/>
      <c r="BW168" s="4"/>
      <c r="BX168" s="5" t="s">
        <v>15</v>
      </c>
      <c r="BY168" s="5" t="s">
        <v>16</v>
      </c>
      <c r="BZ168" s="5" t="s">
        <v>17</v>
      </c>
      <c r="CA168" s="5" t="s">
        <v>18</v>
      </c>
      <c r="CB168" s="5" t="s">
        <v>19</v>
      </c>
      <c r="CC168" s="5" t="s">
        <v>20</v>
      </c>
      <c r="CD168" s="5" t="s">
        <v>21</v>
      </c>
      <c r="CE168" s="5" t="s">
        <v>22</v>
      </c>
      <c r="CF168" s="5" t="s">
        <v>23</v>
      </c>
      <c r="CG168" s="5"/>
    </row>
    <row r="169" spans="1:85" ht="18" customHeight="1" x14ac:dyDescent="0.25">
      <c r="B169" s="6" t="s">
        <v>24</v>
      </c>
      <c r="C169" s="6"/>
      <c r="D169" s="7">
        <f>SUM(E169:M169)</f>
        <v>0</v>
      </c>
      <c r="E169" s="7"/>
      <c r="F169" s="7"/>
      <c r="G169" s="7"/>
      <c r="H169" s="7"/>
      <c r="I169" s="7"/>
      <c r="J169" s="7"/>
      <c r="K169" s="7"/>
      <c r="L169" s="7"/>
      <c r="M169" s="4"/>
      <c r="N169" s="6" t="s">
        <v>24</v>
      </c>
      <c r="O169" s="6"/>
      <c r="P169" s="7">
        <f>SUM(Q169:Y169)</f>
        <v>0</v>
      </c>
      <c r="Q169" s="7"/>
      <c r="R169" s="7"/>
      <c r="S169" s="7"/>
      <c r="T169" s="7"/>
      <c r="U169" s="7"/>
      <c r="V169" s="7"/>
      <c r="W169" s="7"/>
      <c r="X169" s="7"/>
      <c r="Y169" s="4"/>
      <c r="Z169" s="6" t="s">
        <v>24</v>
      </c>
      <c r="AA169" s="6"/>
      <c r="AB169" s="7">
        <f>SUM(AC169:AK169)</f>
        <v>0</v>
      </c>
      <c r="AC169" s="7"/>
      <c r="AD169" s="7"/>
      <c r="AE169" s="7"/>
      <c r="AF169" s="7"/>
      <c r="AG169" s="7"/>
      <c r="AH169" s="7"/>
      <c r="AI169" s="7"/>
      <c r="AJ169" s="7"/>
      <c r="AK169" s="4"/>
      <c r="AL169" s="6" t="s">
        <v>24</v>
      </c>
      <c r="AM169" s="6"/>
      <c r="AN169" s="7">
        <f>SUM(AO169:AW169)</f>
        <v>0</v>
      </c>
      <c r="AO169" s="7"/>
      <c r="AP169" s="7"/>
      <c r="AQ169" s="7"/>
      <c r="AR169" s="7"/>
      <c r="AS169" s="7"/>
      <c r="AT169" s="7"/>
      <c r="AU169" s="7"/>
      <c r="AV169" s="7"/>
      <c r="AW169" s="4"/>
      <c r="AX169" s="6" t="s">
        <v>24</v>
      </c>
      <c r="AY169" s="6"/>
      <c r="AZ169" s="7">
        <f>SUM(BA169:BI169)</f>
        <v>0</v>
      </c>
      <c r="BA169" s="7"/>
      <c r="BB169" s="7"/>
      <c r="BC169" s="7"/>
      <c r="BD169" s="7"/>
      <c r="BE169" s="7"/>
      <c r="BF169" s="7"/>
      <c r="BG169" s="7"/>
      <c r="BH169" s="7"/>
      <c r="BI169" s="4"/>
      <c r="BJ169" s="6" t="s">
        <v>24</v>
      </c>
      <c r="BK169" s="6"/>
      <c r="BL169" s="7">
        <f>SUM(BM169:BU169)</f>
        <v>0</v>
      </c>
      <c r="BM169" s="7"/>
      <c r="BN169" s="7"/>
      <c r="BO169" s="7"/>
      <c r="BP169" s="7"/>
      <c r="BQ169" s="7"/>
      <c r="BR169" s="7"/>
      <c r="BS169" s="7"/>
      <c r="BT169" s="7"/>
      <c r="BU169" s="4"/>
      <c r="BV169" s="6" t="s">
        <v>24</v>
      </c>
      <c r="BW169" s="6"/>
      <c r="BX169" s="7">
        <f>SUM(BY169:CG169)</f>
        <v>0</v>
      </c>
      <c r="BY169" s="7"/>
      <c r="BZ169" s="7"/>
      <c r="CA169" s="7"/>
      <c r="CB169" s="7"/>
      <c r="CC169" s="7"/>
      <c r="CD169" s="7"/>
      <c r="CE169" s="7"/>
      <c r="CF169" s="7"/>
      <c r="CG169" s="4"/>
    </row>
    <row r="170" spans="1:85" ht="18" customHeight="1" x14ac:dyDescent="0.25">
      <c r="B170" s="9" t="s">
        <v>61</v>
      </c>
      <c r="C170" s="9"/>
      <c r="D170" s="10">
        <f>(E170*E169+F170*F169+G170*G169+H170*H169+I170*I169+J170*J169+K170*K169+L170*L169)/24</f>
        <v>0</v>
      </c>
      <c r="E170" s="14"/>
      <c r="F170" s="14"/>
      <c r="G170" s="14"/>
      <c r="H170" s="14"/>
      <c r="I170" s="14"/>
      <c r="J170" s="14"/>
      <c r="K170" s="14"/>
      <c r="L170" s="14"/>
      <c r="M170" s="4"/>
      <c r="N170" s="9" t="s">
        <v>60</v>
      </c>
      <c r="O170" s="9"/>
      <c r="P170" s="10">
        <f>Q170*Q169+R170*R169+S170*S169+T170*T169+U170*U169+V170*V169+W170*W169+X170*X169</f>
        <v>0</v>
      </c>
      <c r="Q170" s="14">
        <v>1</v>
      </c>
      <c r="R170" s="14">
        <v>1</v>
      </c>
      <c r="S170" s="14">
        <v>1</v>
      </c>
      <c r="T170" s="14">
        <v>1</v>
      </c>
      <c r="U170" s="14">
        <v>1</v>
      </c>
      <c r="V170" s="14">
        <v>1</v>
      </c>
      <c r="W170" s="14">
        <v>1</v>
      </c>
      <c r="X170" s="14">
        <v>1</v>
      </c>
      <c r="Y170" s="4"/>
      <c r="Z170" s="9" t="s">
        <v>60</v>
      </c>
      <c r="AA170" s="9"/>
      <c r="AB170" s="10">
        <f>AC170*AC169+AD170*AD169+AE170*AE169+AF170*AF169+AG170*AG169+AH170*AH169+AI170*AI169+AJ170*AJ169</f>
        <v>0</v>
      </c>
      <c r="AC170" s="14">
        <v>1</v>
      </c>
      <c r="AD170" s="14">
        <v>1</v>
      </c>
      <c r="AE170" s="14">
        <v>1</v>
      </c>
      <c r="AF170" s="14">
        <v>1</v>
      </c>
      <c r="AG170" s="14">
        <v>1</v>
      </c>
      <c r="AH170" s="14">
        <v>1</v>
      </c>
      <c r="AI170" s="14">
        <v>1</v>
      </c>
      <c r="AJ170" s="14">
        <v>1</v>
      </c>
      <c r="AK170" s="4"/>
      <c r="AL170" s="9" t="s">
        <v>61</v>
      </c>
      <c r="AM170" s="9"/>
      <c r="AN170" s="10">
        <f>(AO170*AO169+AP170*AP169+AQ170*AQ169+AR170*AR169+AS170*AS169+AT170*AT169+AU170*AU169+AV170*AV169)/24</f>
        <v>0</v>
      </c>
      <c r="AO170" s="14"/>
      <c r="AP170" s="14"/>
      <c r="AQ170" s="14"/>
      <c r="AR170" s="14"/>
      <c r="AS170" s="14"/>
      <c r="AT170" s="14"/>
      <c r="AU170" s="14"/>
      <c r="AV170" s="14"/>
      <c r="AW170" s="4"/>
      <c r="AX170" s="9" t="s">
        <v>60</v>
      </c>
      <c r="AY170" s="9"/>
      <c r="AZ170" s="10">
        <f>BA170*BA169+BB170*BB169+BC170*BC169+BD170*BD169+BE170*BE169+BF170*BF169+BG170*BG169+BH170*BH169</f>
        <v>0</v>
      </c>
      <c r="BA170" s="14">
        <v>1</v>
      </c>
      <c r="BB170" s="14">
        <v>1</v>
      </c>
      <c r="BC170" s="14">
        <v>1</v>
      </c>
      <c r="BD170" s="14">
        <v>1</v>
      </c>
      <c r="BE170" s="14">
        <v>1</v>
      </c>
      <c r="BF170" s="14">
        <v>1</v>
      </c>
      <c r="BG170" s="14">
        <v>1</v>
      </c>
      <c r="BH170" s="14">
        <v>1</v>
      </c>
      <c r="BI170" s="4"/>
      <c r="BJ170" s="9" t="s">
        <v>61</v>
      </c>
      <c r="BK170" s="9"/>
      <c r="BL170" s="10">
        <f>(BM170*BM169+BN170*BN169+BO170*BO169+BP170*BP169+BQ170*BQ169+BR170*BR169+BS170*BS169+BT170*BT169)/24</f>
        <v>0</v>
      </c>
      <c r="BM170" s="14"/>
      <c r="BN170" s="14"/>
      <c r="BO170" s="14"/>
      <c r="BP170" s="14"/>
      <c r="BQ170" s="14"/>
      <c r="BR170" s="14"/>
      <c r="BS170" s="14"/>
      <c r="BT170" s="14"/>
      <c r="BU170" s="4"/>
      <c r="BV170" s="9" t="s">
        <v>60</v>
      </c>
      <c r="BW170" s="9"/>
      <c r="BX170" s="10">
        <f>BY170*BY169+BZ170*BZ169+CA170*CA169+CB170*CB169+CC170*CC169+CD170*CD169+CE170*CE169+CF170*CF169</f>
        <v>0</v>
      </c>
      <c r="BY170" s="14">
        <v>1</v>
      </c>
      <c r="BZ170" s="14">
        <v>1</v>
      </c>
      <c r="CA170" s="14">
        <v>1</v>
      </c>
      <c r="CB170" s="14">
        <v>1</v>
      </c>
      <c r="CC170" s="14">
        <v>1</v>
      </c>
      <c r="CD170" s="14">
        <v>1</v>
      </c>
      <c r="CE170" s="14">
        <v>1</v>
      </c>
      <c r="CF170" s="14">
        <v>1</v>
      </c>
      <c r="CG170" s="4"/>
    </row>
    <row r="171" spans="1:85" ht="18" customHeight="1" x14ac:dyDescent="0.25">
      <c r="B171" s="9" t="s">
        <v>98</v>
      </c>
      <c r="C171" s="9"/>
      <c r="D171" s="10">
        <f>(E171*E169+F171*F169+G171*G169+H171*H169+I171*I169+J171*J169+K171*K169+L171*L169)/24</f>
        <v>0</v>
      </c>
      <c r="E171" s="14"/>
      <c r="F171" s="14"/>
      <c r="G171" s="14"/>
      <c r="H171" s="14"/>
      <c r="I171" s="14"/>
      <c r="J171" s="11">
        <v>0.33333333333333331</v>
      </c>
      <c r="K171" s="14"/>
      <c r="L171" s="14"/>
      <c r="M171" s="4"/>
      <c r="O171" s="9"/>
      <c r="AL171" s="9" t="s">
        <v>98</v>
      </c>
      <c r="AM171" s="9"/>
      <c r="AN171" s="10">
        <f>(AO171*AO169+AP171*AP169+AQ171*AQ169+AR171*AR169+AS171*AS169+AT171*AT169+AU171*AU169+AV171*AV169)/24</f>
        <v>0</v>
      </c>
      <c r="AO171" s="14"/>
      <c r="AP171" s="14"/>
      <c r="AQ171" s="14"/>
      <c r="AR171" s="14"/>
      <c r="AS171" s="14"/>
      <c r="AT171" s="11">
        <v>0.33333333333333331</v>
      </c>
      <c r="AU171" s="14"/>
      <c r="AV171" s="14"/>
      <c r="AW171" s="4"/>
      <c r="AX171" s="9"/>
      <c r="AY171" s="9"/>
      <c r="AZ171" s="10"/>
      <c r="BA171" s="14"/>
      <c r="BB171" s="14"/>
      <c r="BC171" s="14"/>
      <c r="BD171" s="14"/>
      <c r="BE171" s="14"/>
      <c r="BF171" s="14"/>
      <c r="BG171" s="14"/>
      <c r="BH171" s="14"/>
      <c r="BI171" s="4"/>
      <c r="BJ171" s="9" t="s">
        <v>98</v>
      </c>
      <c r="BK171" s="9"/>
      <c r="BL171" s="10">
        <f>(BM171*BM169+BN171*BN169+BO171*BO169+BP171*BP169+BQ171*BQ169+BR171*BR169+BS171*BS169+BT171*BT169)/24</f>
        <v>0</v>
      </c>
      <c r="BM171" s="14"/>
      <c r="BN171" s="14"/>
      <c r="BO171" s="14"/>
      <c r="BP171" s="14"/>
      <c r="BQ171" s="14"/>
      <c r="BR171" s="11">
        <v>0.33333333333333331</v>
      </c>
      <c r="BS171" s="14"/>
      <c r="BT171" s="14"/>
      <c r="BU171" s="4"/>
    </row>
    <row r="173" spans="1:85" ht="18.75" customHeight="1" x14ac:dyDescent="0.25">
      <c r="A173" s="1" t="s">
        <v>139</v>
      </c>
      <c r="B173" s="201" t="s">
        <v>1</v>
      </c>
      <c r="C173" s="201"/>
      <c r="D173" s="201"/>
      <c r="E173" s="201"/>
      <c r="F173" s="201"/>
      <c r="G173" s="201"/>
      <c r="H173" s="201"/>
      <c r="I173" s="201"/>
      <c r="J173" s="201"/>
      <c r="K173" s="201"/>
      <c r="L173" s="201"/>
      <c r="M173" s="201"/>
      <c r="N173" s="201" t="s">
        <v>2</v>
      </c>
      <c r="O173" s="201"/>
      <c r="P173" s="201"/>
      <c r="Q173" s="201"/>
      <c r="R173" s="201"/>
      <c r="S173" s="201"/>
      <c r="T173" s="201"/>
      <c r="U173" s="201"/>
      <c r="V173" s="201"/>
      <c r="W173" s="201"/>
      <c r="X173" s="201"/>
      <c r="Y173" s="201"/>
      <c r="Z173" s="201" t="s">
        <v>3</v>
      </c>
      <c r="AA173" s="201"/>
      <c r="AB173" s="201"/>
      <c r="AC173" s="201"/>
      <c r="AD173" s="201"/>
      <c r="AE173" s="201"/>
      <c r="AF173" s="201"/>
      <c r="AG173" s="201"/>
      <c r="AH173" s="201"/>
      <c r="AI173" s="201"/>
      <c r="AJ173" s="201"/>
      <c r="AK173" s="201"/>
      <c r="AL173" s="201" t="s">
        <v>4</v>
      </c>
      <c r="AM173" s="201"/>
      <c r="AN173" s="201"/>
      <c r="AO173" s="201"/>
      <c r="AP173" s="201"/>
      <c r="AQ173" s="201"/>
      <c r="AR173" s="201"/>
      <c r="AS173" s="201"/>
      <c r="AT173" s="201"/>
      <c r="AU173" s="201"/>
      <c r="AV173" s="201"/>
      <c r="AW173" s="201"/>
      <c r="AX173" s="202" t="s">
        <v>5</v>
      </c>
      <c r="AY173" s="203"/>
      <c r="AZ173" s="203"/>
      <c r="BA173" s="203"/>
      <c r="BB173" s="203"/>
      <c r="BC173" s="203"/>
      <c r="BD173" s="203"/>
      <c r="BE173" s="203"/>
      <c r="BF173" s="203"/>
      <c r="BG173" s="203"/>
      <c r="BH173" s="203"/>
      <c r="BI173" s="204"/>
      <c r="BJ173" s="202" t="s">
        <v>6</v>
      </c>
      <c r="BK173" s="203"/>
      <c r="BL173" s="203"/>
      <c r="BM173" s="203"/>
      <c r="BN173" s="203"/>
      <c r="BO173" s="203"/>
      <c r="BP173" s="203"/>
      <c r="BQ173" s="203"/>
      <c r="BR173" s="203"/>
      <c r="BS173" s="203"/>
      <c r="BT173" s="203"/>
      <c r="BU173" s="204"/>
      <c r="BV173" s="202" t="s">
        <v>7</v>
      </c>
      <c r="BW173" s="203"/>
      <c r="BX173" s="203"/>
      <c r="BY173" s="203"/>
      <c r="BZ173" s="203"/>
      <c r="CA173" s="203"/>
      <c r="CB173" s="203"/>
      <c r="CC173" s="203"/>
      <c r="CD173" s="203"/>
      <c r="CE173" s="203"/>
      <c r="CF173" s="203"/>
      <c r="CG173" s="204"/>
    </row>
    <row r="174" spans="1:85" ht="18.75" customHeight="1" x14ac:dyDescent="0.25">
      <c r="B174" s="205" t="s">
        <v>140</v>
      </c>
      <c r="C174" s="205"/>
      <c r="D174" s="205"/>
      <c r="E174" s="205"/>
      <c r="F174" s="205"/>
      <c r="G174" s="205"/>
      <c r="H174" s="205"/>
      <c r="I174" s="205"/>
      <c r="J174" s="205"/>
      <c r="K174" s="205"/>
      <c r="L174" s="205"/>
      <c r="M174" s="205"/>
      <c r="N174" s="194" t="s">
        <v>141</v>
      </c>
      <c r="O174" s="195"/>
      <c r="P174" s="195"/>
      <c r="Q174" s="195"/>
      <c r="R174" s="195"/>
      <c r="S174" s="195"/>
      <c r="T174" s="195"/>
      <c r="U174" s="195"/>
      <c r="V174" s="195"/>
      <c r="W174" s="195"/>
      <c r="X174" s="195"/>
      <c r="Y174" s="196"/>
      <c r="Z174" s="194" t="s">
        <v>10</v>
      </c>
      <c r="AA174" s="195"/>
      <c r="AB174" s="195"/>
      <c r="AC174" s="195"/>
      <c r="AD174" s="195"/>
      <c r="AE174" s="195"/>
      <c r="AF174" s="195"/>
      <c r="AG174" s="195"/>
      <c r="AH174" s="195"/>
      <c r="AI174" s="195"/>
      <c r="AJ174" s="195"/>
      <c r="AK174" s="196"/>
      <c r="AL174" s="191" t="s">
        <v>142</v>
      </c>
      <c r="AM174" s="192"/>
      <c r="AN174" s="192"/>
      <c r="AO174" s="192"/>
      <c r="AP174" s="192"/>
      <c r="AQ174" s="192"/>
      <c r="AR174" s="192"/>
      <c r="AS174" s="192"/>
      <c r="AT174" s="192"/>
      <c r="AU174" s="192"/>
      <c r="AV174" s="192"/>
      <c r="AW174" s="193"/>
      <c r="AX174" s="194" t="s">
        <v>102</v>
      </c>
      <c r="AY174" s="195"/>
      <c r="AZ174" s="195"/>
      <c r="BA174" s="195"/>
      <c r="BB174" s="195"/>
      <c r="BC174" s="195"/>
      <c r="BD174" s="195"/>
      <c r="BE174" s="195"/>
      <c r="BF174" s="195"/>
      <c r="BG174" s="195"/>
      <c r="BH174" s="195"/>
      <c r="BI174" s="196"/>
      <c r="BJ174" s="194" t="s">
        <v>13</v>
      </c>
      <c r="BK174" s="195"/>
      <c r="BL174" s="195"/>
      <c r="BM174" s="195"/>
      <c r="BN174" s="195"/>
      <c r="BO174" s="195"/>
      <c r="BP174" s="195"/>
      <c r="BQ174" s="195"/>
      <c r="BR174" s="195"/>
      <c r="BS174" s="195"/>
      <c r="BT174" s="195"/>
      <c r="BU174" s="196"/>
      <c r="BV174" s="205" t="s">
        <v>101</v>
      </c>
      <c r="BW174" s="205"/>
      <c r="BX174" s="205"/>
      <c r="BY174" s="205"/>
      <c r="BZ174" s="205"/>
      <c r="CA174" s="205"/>
      <c r="CB174" s="205"/>
      <c r="CC174" s="205"/>
      <c r="CD174" s="205"/>
      <c r="CE174" s="205"/>
      <c r="CF174" s="205"/>
      <c r="CG174" s="205"/>
    </row>
    <row r="175" spans="1:85" ht="18.75" customHeight="1" x14ac:dyDescent="0.25">
      <c r="B175" s="4"/>
      <c r="C175" s="4"/>
      <c r="D175" s="5" t="s">
        <v>15</v>
      </c>
      <c r="E175" s="5" t="s">
        <v>16</v>
      </c>
      <c r="F175" s="5" t="s">
        <v>17</v>
      </c>
      <c r="G175" s="5" t="s">
        <v>18</v>
      </c>
      <c r="H175" s="5" t="s">
        <v>19</v>
      </c>
      <c r="I175" s="5" t="s">
        <v>20</v>
      </c>
      <c r="J175" s="5" t="s">
        <v>21</v>
      </c>
      <c r="K175" s="5" t="s">
        <v>22</v>
      </c>
      <c r="L175" s="5" t="s">
        <v>23</v>
      </c>
      <c r="M175" s="5"/>
      <c r="N175" s="4"/>
      <c r="O175" s="4"/>
      <c r="P175" s="5" t="s">
        <v>15</v>
      </c>
      <c r="Q175" s="5" t="s">
        <v>16</v>
      </c>
      <c r="R175" s="5" t="s">
        <v>17</v>
      </c>
      <c r="S175" s="5" t="s">
        <v>18</v>
      </c>
      <c r="T175" s="5" t="s">
        <v>19</v>
      </c>
      <c r="U175" s="5" t="s">
        <v>20</v>
      </c>
      <c r="V175" s="5" t="s">
        <v>21</v>
      </c>
      <c r="W175" s="5" t="s">
        <v>22</v>
      </c>
      <c r="X175" s="5" t="s">
        <v>23</v>
      </c>
      <c r="Y175" s="5"/>
      <c r="Z175" s="4"/>
      <c r="AA175" s="4"/>
      <c r="AB175" s="5" t="s">
        <v>15</v>
      </c>
      <c r="AC175" s="5" t="s">
        <v>16</v>
      </c>
      <c r="AD175" s="5" t="s">
        <v>17</v>
      </c>
      <c r="AE175" s="5" t="s">
        <v>18</v>
      </c>
      <c r="AF175" s="5" t="s">
        <v>19</v>
      </c>
      <c r="AG175" s="5" t="s">
        <v>20</v>
      </c>
      <c r="AH175" s="5" t="s">
        <v>21</v>
      </c>
      <c r="AI175" s="5" t="s">
        <v>22</v>
      </c>
      <c r="AJ175" s="5" t="s">
        <v>23</v>
      </c>
      <c r="AK175" s="5"/>
      <c r="AL175" s="4"/>
      <c r="AM175" s="4"/>
      <c r="AN175" s="5" t="s">
        <v>15</v>
      </c>
      <c r="AO175" s="5" t="s">
        <v>16</v>
      </c>
      <c r="AP175" s="5" t="s">
        <v>17</v>
      </c>
      <c r="AQ175" s="5" t="s">
        <v>18</v>
      </c>
      <c r="AR175" s="5" t="s">
        <v>19</v>
      </c>
      <c r="AS175" s="5" t="s">
        <v>20</v>
      </c>
      <c r="AT175" s="5" t="s">
        <v>21</v>
      </c>
      <c r="AU175" s="5" t="s">
        <v>22</v>
      </c>
      <c r="AV175" s="5" t="s">
        <v>23</v>
      </c>
      <c r="AW175" s="5"/>
      <c r="AX175" s="4"/>
      <c r="AY175" s="4"/>
      <c r="AZ175" s="5" t="s">
        <v>15</v>
      </c>
      <c r="BA175" s="5" t="s">
        <v>16</v>
      </c>
      <c r="BB175" s="5" t="s">
        <v>17</v>
      </c>
      <c r="BC175" s="5" t="s">
        <v>18</v>
      </c>
      <c r="BD175" s="5" t="s">
        <v>19</v>
      </c>
      <c r="BE175" s="5" t="s">
        <v>20</v>
      </c>
      <c r="BF175" s="5" t="s">
        <v>21</v>
      </c>
      <c r="BG175" s="5" t="s">
        <v>22</v>
      </c>
      <c r="BH175" s="5" t="s">
        <v>23</v>
      </c>
      <c r="BI175" s="5"/>
      <c r="BJ175" s="4"/>
      <c r="BK175" s="4"/>
      <c r="BL175" s="5" t="s">
        <v>15</v>
      </c>
      <c r="BM175" s="5" t="s">
        <v>16</v>
      </c>
      <c r="BN175" s="5" t="s">
        <v>17</v>
      </c>
      <c r="BO175" s="5" t="s">
        <v>18</v>
      </c>
      <c r="BP175" s="5" t="s">
        <v>19</v>
      </c>
      <c r="BQ175" s="5" t="s">
        <v>20</v>
      </c>
      <c r="BR175" s="5" t="s">
        <v>21</v>
      </c>
      <c r="BS175" s="5" t="s">
        <v>22</v>
      </c>
      <c r="BT175" s="5" t="s">
        <v>23</v>
      </c>
      <c r="BU175" s="5"/>
      <c r="BV175" s="4"/>
      <c r="BW175" s="4"/>
      <c r="BX175" s="5" t="s">
        <v>15</v>
      </c>
      <c r="BY175" s="5" t="s">
        <v>16</v>
      </c>
      <c r="BZ175" s="5" t="s">
        <v>17</v>
      </c>
      <c r="CA175" s="5" t="s">
        <v>18</v>
      </c>
      <c r="CB175" s="5" t="s">
        <v>19</v>
      </c>
      <c r="CC175" s="5" t="s">
        <v>20</v>
      </c>
      <c r="CD175" s="5" t="s">
        <v>21</v>
      </c>
      <c r="CE175" s="5" t="s">
        <v>22</v>
      </c>
      <c r="CF175" s="5" t="s">
        <v>23</v>
      </c>
      <c r="CG175" s="5"/>
    </row>
    <row r="176" spans="1:85" ht="18.75" customHeight="1" x14ac:dyDescent="0.25">
      <c r="B176" s="6" t="s">
        <v>24</v>
      </c>
      <c r="C176" s="6"/>
      <c r="D176" s="7">
        <f>SUM(E176:M176)</f>
        <v>0</v>
      </c>
      <c r="E176" s="7"/>
      <c r="F176" s="7"/>
      <c r="G176" s="7"/>
      <c r="H176" s="7"/>
      <c r="I176" s="7"/>
      <c r="J176" s="7"/>
      <c r="K176" s="7"/>
      <c r="L176" s="7"/>
      <c r="M176" s="4"/>
      <c r="N176" s="6" t="s">
        <v>24</v>
      </c>
      <c r="O176" s="6"/>
      <c r="P176" s="7">
        <f>SUM(Q176:Y176)</f>
        <v>332</v>
      </c>
      <c r="Q176" s="7">
        <v>138</v>
      </c>
      <c r="R176" s="7">
        <v>42</v>
      </c>
      <c r="S176" s="7">
        <f>45-10</f>
        <v>35</v>
      </c>
      <c r="T176" s="7"/>
      <c r="U176" s="7">
        <v>53</v>
      </c>
      <c r="V176" s="7">
        <v>39</v>
      </c>
      <c r="W176" s="7">
        <v>5</v>
      </c>
      <c r="X176" s="7">
        <v>20</v>
      </c>
      <c r="Y176" s="4"/>
      <c r="Z176" s="6" t="s">
        <v>24</v>
      </c>
      <c r="AA176" s="6"/>
      <c r="AB176" s="7">
        <f>SUM(AC176:AK176)</f>
        <v>341</v>
      </c>
      <c r="AC176" s="7">
        <v>138</v>
      </c>
      <c r="AD176" s="7">
        <v>42</v>
      </c>
      <c r="AE176" s="7">
        <v>45</v>
      </c>
      <c r="AF176" s="7"/>
      <c r="AG176" s="7">
        <v>53</v>
      </c>
      <c r="AH176" s="7">
        <v>38</v>
      </c>
      <c r="AI176" s="7">
        <v>5</v>
      </c>
      <c r="AJ176" s="7">
        <v>20</v>
      </c>
      <c r="AK176" s="4"/>
      <c r="AL176" s="6" t="s">
        <v>24</v>
      </c>
      <c r="AM176" s="6"/>
      <c r="AN176" s="7">
        <f>SUM(AO176:AW176)</f>
        <v>0</v>
      </c>
      <c r="AO176" s="7"/>
      <c r="AP176" s="7"/>
      <c r="AQ176" s="7"/>
      <c r="AR176" s="7"/>
      <c r="AS176" s="7"/>
      <c r="AT176" s="7"/>
      <c r="AU176" s="7"/>
      <c r="AV176" s="7"/>
      <c r="AW176" s="4"/>
      <c r="AX176" s="6" t="s">
        <v>24</v>
      </c>
      <c r="AY176" s="6"/>
      <c r="AZ176" s="7">
        <f>SUM(BA176:BI176)</f>
        <v>337</v>
      </c>
      <c r="BA176" s="7">
        <v>138</v>
      </c>
      <c r="BB176" s="7">
        <v>42</v>
      </c>
      <c r="BC176" s="7">
        <v>45</v>
      </c>
      <c r="BD176" s="7"/>
      <c r="BE176" s="7">
        <v>53</v>
      </c>
      <c r="BF176" s="7">
        <v>34</v>
      </c>
      <c r="BG176" s="7">
        <v>5</v>
      </c>
      <c r="BH176" s="7">
        <v>20</v>
      </c>
      <c r="BI176" s="4"/>
      <c r="BJ176" s="6" t="s">
        <v>24</v>
      </c>
      <c r="BK176" s="6"/>
      <c r="BL176" s="7">
        <f>SUM(BM176:BU176)</f>
        <v>39</v>
      </c>
      <c r="BM176" s="7"/>
      <c r="BN176" s="7"/>
      <c r="BO176" s="7"/>
      <c r="BP176" s="7"/>
      <c r="BQ176" s="7"/>
      <c r="BR176" s="7">
        <v>38</v>
      </c>
      <c r="BS176" s="7">
        <v>1</v>
      </c>
      <c r="BT176" s="7"/>
      <c r="BU176" s="4"/>
      <c r="BV176" s="6" t="s">
        <v>24</v>
      </c>
      <c r="BW176" s="6"/>
      <c r="BX176" s="7">
        <f>SUM(BY176:CG176)</f>
        <v>21</v>
      </c>
      <c r="BY176" s="7"/>
      <c r="BZ176" s="7"/>
      <c r="CA176" s="7"/>
      <c r="CB176" s="7"/>
      <c r="CC176" s="7"/>
      <c r="CD176" s="7">
        <v>20</v>
      </c>
      <c r="CE176" s="7">
        <v>1</v>
      </c>
      <c r="CF176" s="7"/>
      <c r="CG176" s="4"/>
    </row>
    <row r="177" spans="2:85" ht="18.75" customHeight="1" x14ac:dyDescent="0.25">
      <c r="B177" s="9" t="s">
        <v>25</v>
      </c>
      <c r="C177" s="9"/>
      <c r="D177" s="10">
        <f>E177*E176+F177*F176+G177*G176+H177*H176+I177*I176+J177*J176+K177*K176+L177*L176</f>
        <v>0</v>
      </c>
      <c r="E177" s="11">
        <f t="shared" ref="E177:F179" si="90">F177-(F177*10%)</f>
        <v>0.12150000000000001</v>
      </c>
      <c r="F177" s="11">
        <f t="shared" si="90"/>
        <v>0.13500000000000001</v>
      </c>
      <c r="G177" s="11">
        <v>0.15</v>
      </c>
      <c r="H177" s="11">
        <f>G177+(G177*20%)</f>
        <v>0.18</v>
      </c>
      <c r="I177" s="11">
        <v>0.2</v>
      </c>
      <c r="J177" s="11">
        <v>0.3</v>
      </c>
      <c r="K177" s="11">
        <f>I177</f>
        <v>0.2</v>
      </c>
      <c r="L177" s="11">
        <f>H177</f>
        <v>0.18</v>
      </c>
      <c r="M177" s="4"/>
      <c r="N177" s="9" t="s">
        <v>26</v>
      </c>
      <c r="O177" s="9"/>
      <c r="P177" s="10">
        <f>Q177*Q176+R177*R176+S177*S176+T177*T176+U177*U176+V177*V176+W177*W176+X177*X176</f>
        <v>41.257999999999996</v>
      </c>
      <c r="Q177" s="11">
        <f t="shared" ref="Q177:R182" si="91">R177-(R177*10%)</f>
        <v>8.1000000000000003E-2</v>
      </c>
      <c r="R177" s="11">
        <f t="shared" si="91"/>
        <v>0.09</v>
      </c>
      <c r="S177" s="11">
        <v>0.1</v>
      </c>
      <c r="T177" s="11">
        <f t="shared" ref="T177:T182" si="92">S177+(S177*20%)</f>
        <v>0.12000000000000001</v>
      </c>
      <c r="U177" s="11">
        <v>0.15</v>
      </c>
      <c r="V177" s="11">
        <v>0.3</v>
      </c>
      <c r="W177" s="11">
        <f t="shared" ref="W177:W182" si="93">U177</f>
        <v>0.15</v>
      </c>
      <c r="X177" s="11">
        <f>T177</f>
        <v>0.12000000000000001</v>
      </c>
      <c r="Y177" s="4"/>
      <c r="Z177" s="9" t="s">
        <v>108</v>
      </c>
      <c r="AA177" s="9"/>
      <c r="AB177" s="10">
        <f>AC177*AC176+AD177*AD176+AE177*AE176+AF177*AF176+AG177*AG176+AH177*AH176+AI177*AI176+AJ177*AJ176</f>
        <v>0</v>
      </c>
      <c r="AC177" s="11"/>
      <c r="AD177" s="11"/>
      <c r="AE177" s="11"/>
      <c r="AF177" s="11"/>
      <c r="AG177" s="11"/>
      <c r="AH177" s="11"/>
      <c r="AI177" s="11"/>
      <c r="AJ177" s="11"/>
      <c r="AK177" s="11"/>
      <c r="AL177" s="9" t="s">
        <v>143</v>
      </c>
      <c r="AM177" s="9"/>
      <c r="AN177" s="17">
        <f>AO177*AO176+AP177*AP176+AQ177*AQ176+AR177*AR176+AS177*AS176+AT177*AT176+AU177*AU176+AV177*AV176</f>
        <v>0</v>
      </c>
      <c r="AO177" s="11">
        <f>AP177-(AP177*10%)</f>
        <v>9.7199999999999995E-2</v>
      </c>
      <c r="AP177" s="11">
        <f>AQ177-(AQ177*10%)</f>
        <v>0.108</v>
      </c>
      <c r="AQ177" s="11">
        <v>0.12</v>
      </c>
      <c r="AR177" s="11">
        <f>AQ177+(AQ177*10%)</f>
        <v>0.13200000000000001</v>
      </c>
      <c r="AS177" s="11">
        <f>AR177+(AR177*10%)</f>
        <v>0.1452</v>
      </c>
      <c r="AT177" s="11">
        <v>0.3</v>
      </c>
      <c r="AU177" s="11">
        <f>AS177</f>
        <v>0.1452</v>
      </c>
      <c r="AV177" s="11">
        <f>AR177</f>
        <v>0.13200000000000001</v>
      </c>
      <c r="AW177" s="4"/>
      <c r="AX177" s="9" t="s">
        <v>104</v>
      </c>
      <c r="AY177" s="9"/>
      <c r="AZ177" s="12">
        <f>BA177*BA176+BB177*BB176+BC177*BC176+BD177*BD176+BE177*BE176+BF177*BF176+BG177*BG176+BH177*BH176</f>
        <v>51.30830000000001</v>
      </c>
      <c r="BA177" s="11">
        <f>BB177-(BB177*10%)</f>
        <v>0.10935</v>
      </c>
      <c r="BB177" s="11">
        <f>BC177-(BC177*10%)</f>
        <v>0.12150000000000001</v>
      </c>
      <c r="BC177" s="11">
        <v>0.13500000000000001</v>
      </c>
      <c r="BD177" s="11">
        <f>BC177+(BC177*20%)</f>
        <v>0.16200000000000001</v>
      </c>
      <c r="BE177" s="11">
        <v>0.2</v>
      </c>
      <c r="BF177" s="11">
        <v>0.3</v>
      </c>
      <c r="BG177" s="11">
        <f>BE177</f>
        <v>0.2</v>
      </c>
      <c r="BH177" s="11">
        <f>BD177</f>
        <v>0.16200000000000001</v>
      </c>
      <c r="BI177" s="4"/>
      <c r="BJ177" s="9" t="s">
        <v>29</v>
      </c>
      <c r="BK177" s="9"/>
      <c r="BL177" s="10">
        <f>BM177*BM176+BN177*BN176+BO177*BO176+BP177*BP176+BQ177*BQ176+BR177*BR176+BS177*BS176+BT177*BT176</f>
        <v>114</v>
      </c>
      <c r="BM177" s="11"/>
      <c r="BN177" s="11"/>
      <c r="BO177" s="11"/>
      <c r="BP177" s="11"/>
      <c r="BQ177" s="11"/>
      <c r="BR177" s="11">
        <v>3</v>
      </c>
      <c r="BS177" s="11"/>
      <c r="BT177" s="11"/>
      <c r="BU177" s="11"/>
      <c r="BV177" s="9" t="s">
        <v>103</v>
      </c>
      <c r="BW177" s="9"/>
      <c r="BX177" s="10">
        <f>BY177*BY176+BZ177*BZ176+CA177*CA176+CB177*CB176+CC177*CC176+CD177*CD176+CE177*CE176+CF177*CF176</f>
        <v>20</v>
      </c>
      <c r="BY177" s="11"/>
      <c r="BZ177" s="11"/>
      <c r="CA177" s="11"/>
      <c r="CB177" s="11"/>
      <c r="CC177" s="11"/>
      <c r="CD177" s="14">
        <v>1</v>
      </c>
      <c r="CE177" s="11"/>
      <c r="CF177" s="11"/>
      <c r="CG177" s="4"/>
    </row>
    <row r="178" spans="2:85" ht="18.75" customHeight="1" x14ac:dyDescent="0.25">
      <c r="B178" s="9" t="s">
        <v>31</v>
      </c>
      <c r="C178" s="9"/>
      <c r="D178" s="10">
        <f>E178*E176+F178*F176+G178*G176+H178*H176+I178*I176+J178*J176+K178*K176+L178*L176</f>
        <v>0</v>
      </c>
      <c r="E178" s="11">
        <f t="shared" si="90"/>
        <v>2.0250000000000001E-2</v>
      </c>
      <c r="F178" s="11">
        <f t="shared" si="90"/>
        <v>2.2499999999999999E-2</v>
      </c>
      <c r="G178" s="11">
        <v>2.5000000000000001E-2</v>
      </c>
      <c r="H178" s="11">
        <f>G178+(G178*20%)</f>
        <v>3.0000000000000002E-2</v>
      </c>
      <c r="I178" s="11">
        <f>H178+(H178*10%)</f>
        <v>3.3000000000000002E-2</v>
      </c>
      <c r="J178" s="11">
        <f>G178*2</f>
        <v>0.05</v>
      </c>
      <c r="K178" s="11">
        <f>I178</f>
        <v>3.3000000000000002E-2</v>
      </c>
      <c r="L178" s="11">
        <f>H178</f>
        <v>3.0000000000000002E-2</v>
      </c>
      <c r="M178" s="4"/>
      <c r="N178" s="9" t="s">
        <v>32</v>
      </c>
      <c r="O178" s="9"/>
      <c r="P178" s="10">
        <f>Q178*Q176+R178*R176+S178*S176+T178*T176+U178*U176+V178*V176+W178*W176+X178*X176</f>
        <v>10.053499999999998</v>
      </c>
      <c r="Q178" s="11">
        <f t="shared" si="91"/>
        <v>2.0250000000000001E-2</v>
      </c>
      <c r="R178" s="11">
        <f t="shared" si="91"/>
        <v>2.2499999999999999E-2</v>
      </c>
      <c r="S178" s="11">
        <v>2.5000000000000001E-2</v>
      </c>
      <c r="T178" s="11">
        <f t="shared" si="92"/>
        <v>3.0000000000000002E-2</v>
      </c>
      <c r="U178" s="11">
        <f>T178+(T178*10%)</f>
        <v>3.3000000000000002E-2</v>
      </c>
      <c r="V178" s="11">
        <v>7.4999999999999997E-2</v>
      </c>
      <c r="W178" s="11">
        <f t="shared" si="93"/>
        <v>3.3000000000000002E-2</v>
      </c>
      <c r="X178" s="11">
        <f>T178</f>
        <v>3.0000000000000002E-2</v>
      </c>
      <c r="Y178" s="4"/>
      <c r="Z178" s="9" t="s">
        <v>112</v>
      </c>
      <c r="AA178" s="9"/>
      <c r="AB178" s="10">
        <f>AC178*AC176+AD178*AD176+AE178*AE176+AF178*AF176+AG178*AG176+AH178*AH176+AI178*AI176+AJ178*AJ176</f>
        <v>31.192</v>
      </c>
      <c r="AC178" s="11">
        <v>5.7000000000000002E-2</v>
      </c>
      <c r="AD178" s="11">
        <v>6.3E-2</v>
      </c>
      <c r="AE178" s="11">
        <v>0.08</v>
      </c>
      <c r="AF178" s="11">
        <f>AE178+(AE178*10%)</f>
        <v>8.7999999999999995E-2</v>
      </c>
      <c r="AG178" s="11">
        <v>0.12</v>
      </c>
      <c r="AH178" s="11">
        <v>0.22</v>
      </c>
      <c r="AI178" s="11">
        <f>AG178</f>
        <v>0.12</v>
      </c>
      <c r="AJ178" s="11">
        <f>AF178</f>
        <v>8.7999999999999995E-2</v>
      </c>
      <c r="AK178" s="11">
        <v>0.12</v>
      </c>
      <c r="AL178" s="9" t="s">
        <v>32</v>
      </c>
      <c r="AM178" s="9"/>
      <c r="AN178" s="10">
        <f>AO178*AO176+AP178*AP176+AQ178*AQ176+AR178*AR176+AS178*AS176+AT178*AT176+AU178*AU176+AV178*AV176</f>
        <v>0</v>
      </c>
      <c r="AO178" s="11">
        <f>AP178-(AP178*10%)</f>
        <v>9.7200000000000012E-3</v>
      </c>
      <c r="AP178" s="11">
        <f>AQ178-(AQ178*10%)</f>
        <v>1.0800000000000001E-2</v>
      </c>
      <c r="AQ178" s="11">
        <v>1.2E-2</v>
      </c>
      <c r="AR178" s="11">
        <f>AQ178+(AQ178*10%)</f>
        <v>1.32E-2</v>
      </c>
      <c r="AS178" s="11">
        <f>AR178+(AR178*10%)</f>
        <v>1.452E-2</v>
      </c>
      <c r="AT178" s="11">
        <v>0.03</v>
      </c>
      <c r="AU178" s="11">
        <f>AS178</f>
        <v>1.452E-2</v>
      </c>
      <c r="AV178" s="11">
        <f>AR178</f>
        <v>1.32E-2</v>
      </c>
      <c r="AW178" s="4"/>
      <c r="AX178" s="9" t="s">
        <v>33</v>
      </c>
      <c r="AY178" s="9"/>
      <c r="AZ178" s="10">
        <f>BA178*BA176+BB178*BB176+BC178*BC176+BD178*BD176+BE178*BE176+BF178*BF176+BG178*BG176+BH178*BH176</f>
        <v>1.6850000000000001</v>
      </c>
      <c r="BA178" s="11">
        <v>5.0000000000000001E-3</v>
      </c>
      <c r="BB178" s="11">
        <v>5.0000000000000001E-3</v>
      </c>
      <c r="BC178" s="11">
        <v>5.0000000000000001E-3</v>
      </c>
      <c r="BD178" s="11">
        <v>5.0000000000000001E-3</v>
      </c>
      <c r="BE178" s="11">
        <v>5.0000000000000001E-3</v>
      </c>
      <c r="BF178" s="11">
        <v>5.0000000000000001E-3</v>
      </c>
      <c r="BG178" s="11">
        <v>5.0000000000000001E-3</v>
      </c>
      <c r="BH178" s="11">
        <v>5.0000000000000001E-3</v>
      </c>
      <c r="BI178" s="4"/>
      <c r="BJ178" s="9" t="s">
        <v>33</v>
      </c>
      <c r="BK178" s="9"/>
      <c r="BL178" s="10">
        <f>BM178*BM176+BN178*BN176+BO178*BO176+BP178*BP176+BQ178*BQ176+BR178*BR176+BS178*BS176+BT178*BT176</f>
        <v>0.19500000000000001</v>
      </c>
      <c r="BM178" s="11">
        <v>5.0000000000000001E-3</v>
      </c>
      <c r="BN178" s="11">
        <v>5.0000000000000001E-3</v>
      </c>
      <c r="BO178" s="11">
        <v>5.0000000000000001E-3</v>
      </c>
      <c r="BP178" s="11">
        <v>5.0000000000000001E-3</v>
      </c>
      <c r="BQ178" s="11">
        <v>5.0000000000000001E-3</v>
      </c>
      <c r="BR178" s="11">
        <v>5.0000000000000001E-3</v>
      </c>
      <c r="BS178" s="11">
        <v>5.0000000000000001E-3</v>
      </c>
      <c r="BT178" s="11">
        <v>5.0000000000000001E-3</v>
      </c>
      <c r="BU178" s="4"/>
      <c r="BV178" s="9" t="s">
        <v>105</v>
      </c>
      <c r="BW178" s="9"/>
      <c r="BX178" s="10">
        <f>BY178*BY176+BZ178*BZ176+CA178*CA176+CB178*CB176+CC178*CC176+CD178*CD176+CE178*CE176+CF178*CF176</f>
        <v>0</v>
      </c>
      <c r="BY178" s="11">
        <v>0.1</v>
      </c>
      <c r="BZ178" s="11">
        <v>0.1</v>
      </c>
      <c r="CA178" s="11"/>
      <c r="CB178" s="11"/>
      <c r="CC178" s="11"/>
      <c r="CD178" s="11"/>
      <c r="CE178" s="11"/>
      <c r="CF178" s="11"/>
      <c r="CG178" s="4"/>
    </row>
    <row r="179" spans="2:85" ht="18.75" customHeight="1" x14ac:dyDescent="0.25">
      <c r="B179" s="9" t="s">
        <v>32</v>
      </c>
      <c r="C179" s="9"/>
      <c r="D179" s="10">
        <f>E179*E176+F179*F176+G179*G176+H179*H176+I179*I176+J179*J176+K179*K176+L179*L176</f>
        <v>0</v>
      </c>
      <c r="E179" s="11">
        <f t="shared" si="90"/>
        <v>2.0250000000000001E-2</v>
      </c>
      <c r="F179" s="11">
        <f t="shared" si="90"/>
        <v>2.2499999999999999E-2</v>
      </c>
      <c r="G179" s="11">
        <v>2.5000000000000001E-2</v>
      </c>
      <c r="H179" s="11">
        <f>G179+(G179*20%)</f>
        <v>3.0000000000000002E-2</v>
      </c>
      <c r="I179" s="11">
        <f>H179+(H179*10%)</f>
        <v>3.3000000000000002E-2</v>
      </c>
      <c r="J179" s="11">
        <f>G179*2</f>
        <v>0.05</v>
      </c>
      <c r="K179" s="11">
        <f>I179</f>
        <v>3.3000000000000002E-2</v>
      </c>
      <c r="L179" s="11">
        <f>H179</f>
        <v>3.0000000000000002E-2</v>
      </c>
      <c r="M179" s="4"/>
      <c r="N179" s="9" t="s">
        <v>31</v>
      </c>
      <c r="O179" s="9"/>
      <c r="P179" s="10">
        <f>Q179*Q176+R179*R176+S179*S176+T179*T176+U179*U176+V179*V176+W179*W176+X179*X176</f>
        <v>10.053499999999998</v>
      </c>
      <c r="Q179" s="11">
        <f t="shared" si="91"/>
        <v>2.0250000000000001E-2</v>
      </c>
      <c r="R179" s="11">
        <f t="shared" si="91"/>
        <v>2.2499999999999999E-2</v>
      </c>
      <c r="S179" s="11">
        <v>2.5000000000000001E-2</v>
      </c>
      <c r="T179" s="11">
        <f t="shared" si="92"/>
        <v>3.0000000000000002E-2</v>
      </c>
      <c r="U179" s="11">
        <f>T179+(T179*10%)</f>
        <v>3.3000000000000002E-2</v>
      </c>
      <c r="V179" s="11">
        <v>7.4999999999999997E-2</v>
      </c>
      <c r="W179" s="11">
        <f t="shared" si="93"/>
        <v>3.3000000000000002E-2</v>
      </c>
      <c r="X179" s="11">
        <f>T179</f>
        <v>3.0000000000000002E-2</v>
      </c>
      <c r="Y179" s="4"/>
      <c r="Z179" s="9" t="s">
        <v>33</v>
      </c>
      <c r="AA179" s="9"/>
      <c r="AB179" s="10">
        <f>AC179*AC176+AD179*AD176+AE179*AE176+AF179*AF176+AG179*AG176+AH179*AH176+AI179*AI176+AJ179*AJ176</f>
        <v>1.7050000000000001</v>
      </c>
      <c r="AC179" s="11">
        <v>5.0000000000000001E-3</v>
      </c>
      <c r="AD179" s="11">
        <v>5.0000000000000001E-3</v>
      </c>
      <c r="AE179" s="11">
        <v>5.0000000000000001E-3</v>
      </c>
      <c r="AF179" s="11">
        <v>5.0000000000000001E-3</v>
      </c>
      <c r="AG179" s="11">
        <v>5.0000000000000001E-3</v>
      </c>
      <c r="AH179" s="11">
        <v>5.0000000000000001E-3</v>
      </c>
      <c r="AI179" s="11">
        <v>5.0000000000000001E-3</v>
      </c>
      <c r="AJ179" s="11">
        <v>5.0000000000000001E-3</v>
      </c>
      <c r="AK179" s="4"/>
      <c r="AL179" s="9" t="s">
        <v>33</v>
      </c>
      <c r="AM179" s="9"/>
      <c r="AN179" s="10">
        <f>AO179*AO176+AP179*AP176+AQ179*AQ176+AR179*AR176+AS179*AS176+AT179*AT176+AU179*AU176+AV179*AV176</f>
        <v>0</v>
      </c>
      <c r="AO179" s="11">
        <v>5.0000000000000001E-3</v>
      </c>
      <c r="AP179" s="11">
        <v>5.0000000000000001E-3</v>
      </c>
      <c r="AQ179" s="11">
        <v>5.0000000000000001E-3</v>
      </c>
      <c r="AR179" s="11">
        <v>5.0000000000000001E-3</v>
      </c>
      <c r="AS179" s="11">
        <v>5.0000000000000001E-3</v>
      </c>
      <c r="AT179" s="11">
        <v>5.0000000000000001E-3</v>
      </c>
      <c r="AU179" s="11">
        <v>5.0000000000000001E-3</v>
      </c>
      <c r="AV179" s="11">
        <v>5.0000000000000001E-3</v>
      </c>
      <c r="AW179" s="4"/>
      <c r="AX179" s="9" t="s">
        <v>35</v>
      </c>
      <c r="AY179" s="9"/>
      <c r="AZ179" s="15"/>
      <c r="BA179" s="4" t="s">
        <v>36</v>
      </c>
      <c r="BB179" s="4" t="s">
        <v>36</v>
      </c>
      <c r="BC179" s="4" t="s">
        <v>36</v>
      </c>
      <c r="BD179" s="4" t="s">
        <v>36</v>
      </c>
      <c r="BE179" s="4" t="s">
        <v>36</v>
      </c>
      <c r="BF179" s="4" t="s">
        <v>36</v>
      </c>
      <c r="BG179" s="4" t="s">
        <v>36</v>
      </c>
      <c r="BH179" s="4" t="s">
        <v>36</v>
      </c>
      <c r="BI179" s="4"/>
      <c r="BJ179" s="9" t="s">
        <v>37</v>
      </c>
      <c r="BK179" s="9"/>
      <c r="BL179" s="10"/>
      <c r="BM179" s="11"/>
      <c r="BN179" s="11"/>
      <c r="BO179" s="11"/>
      <c r="BP179" s="11"/>
      <c r="BQ179" s="11"/>
      <c r="BR179" s="11"/>
      <c r="BS179" s="11"/>
      <c r="BT179" s="11"/>
      <c r="BU179" s="4"/>
      <c r="BV179" s="9" t="s">
        <v>107</v>
      </c>
      <c r="BW179" s="9"/>
      <c r="BX179" s="10">
        <f>BY179*BY176+BZ179*BZ176+CA179*CA176+CB179*CB176+CC179*CC176+CD179*CD176+CE179*CE176+CF179*CF176</f>
        <v>0.2</v>
      </c>
      <c r="BY179" s="11"/>
      <c r="BZ179" s="11"/>
      <c r="CA179" s="11">
        <f>1/6</f>
        <v>0.16666666666666666</v>
      </c>
      <c r="CB179" s="11">
        <f>1/5</f>
        <v>0.2</v>
      </c>
      <c r="CC179" s="11">
        <f>1/5</f>
        <v>0.2</v>
      </c>
      <c r="CD179" s="11"/>
      <c r="CE179" s="11">
        <f>1/5</f>
        <v>0.2</v>
      </c>
      <c r="CF179" s="11">
        <f>1/5</f>
        <v>0.2</v>
      </c>
      <c r="CG179" s="4"/>
    </row>
    <row r="180" spans="2:85" ht="18.75" customHeight="1" x14ac:dyDescent="0.25">
      <c r="B180" s="9" t="s">
        <v>38</v>
      </c>
      <c r="C180" s="9"/>
      <c r="D180" s="10">
        <f>E180*E176+F180*F176+G180*G176+H180*H176+I180*I176+J180*J176+K180*K176+L180*L176</f>
        <v>0</v>
      </c>
      <c r="E180" s="11">
        <v>8.0000000000000002E-3</v>
      </c>
      <c r="F180" s="11">
        <v>8.0000000000000002E-3</v>
      </c>
      <c r="G180" s="11">
        <v>8.0000000000000002E-3</v>
      </c>
      <c r="H180" s="11">
        <v>8.0000000000000002E-3</v>
      </c>
      <c r="I180" s="11">
        <v>8.0000000000000002E-3</v>
      </c>
      <c r="J180" s="11">
        <v>8.0000000000000002E-3</v>
      </c>
      <c r="K180" s="11">
        <v>8.0000000000000002E-3</v>
      </c>
      <c r="L180" s="11">
        <v>8.0000000000000002E-3</v>
      </c>
      <c r="M180" s="4"/>
      <c r="N180" s="9" t="s">
        <v>39</v>
      </c>
      <c r="O180" s="9"/>
      <c r="P180" s="10">
        <f>Q180*Q176+R180*R176+S180*S176+T180*T176+U180*U176+V180*V176+W180*W176+X180*X176</f>
        <v>7.4336000000000011</v>
      </c>
      <c r="Q180" s="11">
        <f t="shared" si="91"/>
        <v>1.6200000000000003E-2</v>
      </c>
      <c r="R180" s="11">
        <f t="shared" si="91"/>
        <v>1.8000000000000002E-2</v>
      </c>
      <c r="S180" s="11">
        <v>0.02</v>
      </c>
      <c r="T180" s="11">
        <f t="shared" si="92"/>
        <v>2.4E-2</v>
      </c>
      <c r="U180" s="11">
        <f>T180</f>
        <v>2.4E-2</v>
      </c>
      <c r="V180" s="11">
        <v>0.05</v>
      </c>
      <c r="W180" s="11">
        <f t="shared" si="93"/>
        <v>2.4E-2</v>
      </c>
      <c r="X180" s="11">
        <f>S180</f>
        <v>0.02</v>
      </c>
      <c r="Y180" s="4"/>
      <c r="Z180" s="9" t="s">
        <v>34</v>
      </c>
      <c r="AA180" s="9"/>
      <c r="AB180" s="10">
        <f>AC180*AC176+AD180*AD176+AE180*AE176+AF180*AF176+AG180*AG176+AH180*AH176+AI180*AI176+AJ180*AJ176</f>
        <v>4.0058000000000007</v>
      </c>
      <c r="AC180" s="11">
        <f>AD180-(AD180*10%)</f>
        <v>8.1000000000000013E-3</v>
      </c>
      <c r="AD180" s="11">
        <f>AE180-(AE180*10%)</f>
        <v>9.0000000000000011E-3</v>
      </c>
      <c r="AE180" s="11">
        <v>0.01</v>
      </c>
      <c r="AF180" s="11">
        <f>AE180+(AE180*20%)</f>
        <v>1.2E-2</v>
      </c>
      <c r="AG180" s="11">
        <v>1.4999999999999999E-2</v>
      </c>
      <c r="AH180" s="4">
        <v>2.5000000000000001E-2</v>
      </c>
      <c r="AI180" s="11">
        <f>AG180</f>
        <v>1.4999999999999999E-2</v>
      </c>
      <c r="AJ180" s="11">
        <f>AF180</f>
        <v>1.2E-2</v>
      </c>
      <c r="AK180" s="4"/>
      <c r="AL180" s="9" t="s">
        <v>35</v>
      </c>
      <c r="AM180" s="9"/>
      <c r="AN180" s="15"/>
      <c r="AO180" s="4" t="s">
        <v>36</v>
      </c>
      <c r="AP180" s="4" t="s">
        <v>36</v>
      </c>
      <c r="AQ180" s="4" t="s">
        <v>36</v>
      </c>
      <c r="AR180" s="4" t="s">
        <v>36</v>
      </c>
      <c r="AS180" s="4" t="s">
        <v>36</v>
      </c>
      <c r="AT180" s="4" t="s">
        <v>36</v>
      </c>
      <c r="AU180" s="4" t="s">
        <v>36</v>
      </c>
      <c r="AV180" s="4" t="s">
        <v>36</v>
      </c>
      <c r="AW180" s="4"/>
      <c r="AX180" s="9"/>
      <c r="AY180" s="9"/>
      <c r="AZ180" s="10"/>
      <c r="BA180" s="11"/>
      <c r="BB180" s="11"/>
      <c r="BC180" s="11"/>
      <c r="BD180" s="11"/>
      <c r="BE180" s="11"/>
      <c r="BF180" s="11"/>
      <c r="BG180" s="11"/>
      <c r="BH180" s="11"/>
      <c r="BI180" s="4"/>
      <c r="BJ180" s="9" t="s">
        <v>42</v>
      </c>
      <c r="BK180" s="9"/>
      <c r="BL180" s="10"/>
      <c r="BM180" s="11"/>
      <c r="BN180" s="11"/>
      <c r="BO180" s="11"/>
      <c r="BP180" s="11"/>
      <c r="BQ180" s="11"/>
      <c r="BR180" s="11"/>
      <c r="BS180" s="11"/>
      <c r="BT180" s="11"/>
      <c r="BU180" s="4"/>
      <c r="BV180" s="9" t="s">
        <v>35</v>
      </c>
      <c r="BW180" s="9"/>
      <c r="BX180" s="10"/>
      <c r="BY180" s="11" t="s">
        <v>36</v>
      </c>
      <c r="BZ180" s="11" t="s">
        <v>36</v>
      </c>
      <c r="CA180" s="11" t="s">
        <v>36</v>
      </c>
      <c r="CB180" s="11" t="s">
        <v>36</v>
      </c>
      <c r="CC180" s="11" t="s">
        <v>36</v>
      </c>
      <c r="CD180" s="11" t="s">
        <v>36</v>
      </c>
      <c r="CE180" s="11" t="s">
        <v>36</v>
      </c>
      <c r="CF180" s="11" t="s">
        <v>36</v>
      </c>
      <c r="CG180" s="4"/>
    </row>
    <row r="181" spans="2:85" ht="18.75" customHeight="1" x14ac:dyDescent="0.25">
      <c r="B181" s="9" t="s">
        <v>33</v>
      </c>
      <c r="C181" s="9"/>
      <c r="D181" s="10">
        <f>E181*E176+F181*F176+G181*G176+H181*H176+I181*I176+J181*J176+K181*K176+L181*L176</f>
        <v>0</v>
      </c>
      <c r="E181" s="11">
        <v>5.0000000000000001E-3</v>
      </c>
      <c r="F181" s="11">
        <v>5.0000000000000001E-3</v>
      </c>
      <c r="G181" s="11">
        <v>5.0000000000000001E-3</v>
      </c>
      <c r="H181" s="11">
        <v>5.0000000000000001E-3</v>
      </c>
      <c r="I181" s="11">
        <v>5.0000000000000001E-3</v>
      </c>
      <c r="J181" s="11">
        <v>5.0000000000000001E-3</v>
      </c>
      <c r="K181" s="11">
        <v>5.0000000000000001E-3</v>
      </c>
      <c r="L181" s="11">
        <v>5.0000000000000001E-3</v>
      </c>
      <c r="M181" s="4"/>
      <c r="N181" s="9" t="s">
        <v>43</v>
      </c>
      <c r="O181" s="9"/>
      <c r="P181" s="10">
        <f>Q181*Q176+R181*R176+S181*S176+T181*T176+U181*U176+V181*V176+W181*W176+X181*X176</f>
        <v>8.8044999999999991</v>
      </c>
      <c r="Q181" s="11">
        <f t="shared" si="91"/>
        <v>2.0250000000000001E-2</v>
      </c>
      <c r="R181" s="11">
        <f t="shared" si="91"/>
        <v>2.2499999999999999E-2</v>
      </c>
      <c r="S181" s="11">
        <v>2.5000000000000001E-2</v>
      </c>
      <c r="T181" s="11">
        <f t="shared" si="92"/>
        <v>3.0000000000000002E-2</v>
      </c>
      <c r="U181" s="11">
        <f>T181</f>
        <v>3.0000000000000002E-2</v>
      </c>
      <c r="V181" s="11">
        <v>0.05</v>
      </c>
      <c r="W181" s="11">
        <f t="shared" si="93"/>
        <v>3.0000000000000002E-2</v>
      </c>
      <c r="X181" s="11">
        <f>S181</f>
        <v>2.5000000000000001E-2</v>
      </c>
      <c r="Y181" s="4"/>
      <c r="Z181" s="9" t="s">
        <v>35</v>
      </c>
      <c r="AA181" s="9"/>
      <c r="AB181" s="15"/>
      <c r="AC181" s="4" t="s">
        <v>36</v>
      </c>
      <c r="AD181" s="4" t="s">
        <v>36</v>
      </c>
      <c r="AE181" s="4" t="s">
        <v>36</v>
      </c>
      <c r="AF181" s="4" t="s">
        <v>36</v>
      </c>
      <c r="AG181" s="4" t="s">
        <v>36</v>
      </c>
      <c r="AH181" s="4" t="s">
        <v>36</v>
      </c>
      <c r="AI181" s="4" t="s">
        <v>36</v>
      </c>
      <c r="AJ181" s="4" t="s">
        <v>36</v>
      </c>
      <c r="AK181" s="4"/>
      <c r="AL181" s="191" t="s">
        <v>144</v>
      </c>
      <c r="AM181" s="192"/>
      <c r="AN181" s="192"/>
      <c r="AO181" s="192"/>
      <c r="AP181" s="192"/>
      <c r="AQ181" s="192"/>
      <c r="AR181" s="192"/>
      <c r="AS181" s="192"/>
      <c r="AT181" s="192"/>
      <c r="AU181" s="192"/>
      <c r="AV181" s="192"/>
      <c r="AW181" s="193"/>
      <c r="AX181" s="191" t="s">
        <v>110</v>
      </c>
      <c r="AY181" s="192"/>
      <c r="AZ181" s="192"/>
      <c r="BA181" s="192"/>
      <c r="BB181" s="192"/>
      <c r="BC181" s="192"/>
      <c r="BD181" s="192"/>
      <c r="BE181" s="192"/>
      <c r="BF181" s="192"/>
      <c r="BG181" s="192"/>
      <c r="BH181" s="192"/>
      <c r="BI181" s="193"/>
      <c r="BJ181" s="9" t="s">
        <v>34</v>
      </c>
      <c r="BK181" s="9"/>
      <c r="BL181" s="10">
        <f>BM181*BM176+BN181*BN176+BO181*BO176+BP181*BP176+BQ181*BQ176+BR181*BR176+BS181*BS176+BT181*BT176</f>
        <v>0.96500000000000008</v>
      </c>
      <c r="BM181" s="11">
        <f>BN181-(BN181*10%)</f>
        <v>8.1000000000000013E-3</v>
      </c>
      <c r="BN181" s="11">
        <f>BO181-(BO181*10%)</f>
        <v>9.0000000000000011E-3</v>
      </c>
      <c r="BO181" s="11">
        <v>0.01</v>
      </c>
      <c r="BP181" s="11">
        <f>BO181+(BO181*20%)</f>
        <v>1.2E-2</v>
      </c>
      <c r="BQ181" s="11">
        <v>1.4999999999999999E-2</v>
      </c>
      <c r="BR181" s="4">
        <v>2.5000000000000001E-2</v>
      </c>
      <c r="BS181" s="11">
        <f>BQ181</f>
        <v>1.4999999999999999E-2</v>
      </c>
      <c r="BT181" s="11">
        <f>BP181</f>
        <v>1.2E-2</v>
      </c>
      <c r="BU181" s="4"/>
      <c r="BV181" s="191" t="s">
        <v>111</v>
      </c>
      <c r="BW181" s="192"/>
      <c r="BX181" s="192"/>
      <c r="BY181" s="192"/>
      <c r="BZ181" s="192"/>
      <c r="CA181" s="192"/>
      <c r="CB181" s="192"/>
      <c r="CC181" s="192"/>
      <c r="CD181" s="192"/>
      <c r="CE181" s="192"/>
      <c r="CF181" s="192"/>
      <c r="CG181" s="193"/>
    </row>
    <row r="182" spans="2:85" ht="18.75" customHeight="1" x14ac:dyDescent="0.25">
      <c r="B182" s="9" t="s">
        <v>35</v>
      </c>
      <c r="C182" s="9"/>
      <c r="D182" s="10"/>
      <c r="E182" s="11" t="s">
        <v>36</v>
      </c>
      <c r="F182" s="11" t="s">
        <v>36</v>
      </c>
      <c r="G182" s="11" t="s">
        <v>36</v>
      </c>
      <c r="H182" s="11" t="s">
        <v>36</v>
      </c>
      <c r="I182" s="11" t="s">
        <v>36</v>
      </c>
      <c r="J182" s="11" t="s">
        <v>36</v>
      </c>
      <c r="K182" s="11" t="s">
        <v>36</v>
      </c>
      <c r="L182" s="11" t="s">
        <v>36</v>
      </c>
      <c r="M182" s="4"/>
      <c r="N182" s="9" t="s">
        <v>45</v>
      </c>
      <c r="O182" s="9"/>
      <c r="P182" s="10">
        <f>Q182*Q176+R182*R176+S182*S176+T182*T176+U182*U176+V182*V176+W182*W176+X182*X176</f>
        <v>3.5218000000000003</v>
      </c>
      <c r="Q182" s="11">
        <f t="shared" si="91"/>
        <v>8.1000000000000013E-3</v>
      </c>
      <c r="R182" s="11">
        <f t="shared" si="91"/>
        <v>9.0000000000000011E-3</v>
      </c>
      <c r="S182" s="11">
        <v>0.01</v>
      </c>
      <c r="T182" s="11">
        <f t="shared" si="92"/>
        <v>1.2E-2</v>
      </c>
      <c r="U182" s="11">
        <f>T182</f>
        <v>1.2E-2</v>
      </c>
      <c r="V182" s="11">
        <f>S182*2</f>
        <v>0.02</v>
      </c>
      <c r="W182" s="11">
        <f t="shared" si="93"/>
        <v>1.2E-2</v>
      </c>
      <c r="X182" s="11">
        <f>S182</f>
        <v>0.01</v>
      </c>
      <c r="Y182" s="4"/>
      <c r="Z182" s="200" t="s">
        <v>115</v>
      </c>
      <c r="AA182" s="200"/>
      <c r="AB182" s="200"/>
      <c r="AC182" s="200"/>
      <c r="AD182" s="200"/>
      <c r="AE182" s="200"/>
      <c r="AF182" s="200"/>
      <c r="AG182" s="200"/>
      <c r="AH182" s="200"/>
      <c r="AI182" s="200"/>
      <c r="AJ182" s="200"/>
      <c r="AK182" s="200"/>
      <c r="AL182" s="4"/>
      <c r="AM182" s="4"/>
      <c r="AN182" s="5" t="s">
        <v>15</v>
      </c>
      <c r="AO182" s="5" t="s">
        <v>16</v>
      </c>
      <c r="AP182" s="5" t="s">
        <v>17</v>
      </c>
      <c r="AQ182" s="5" t="s">
        <v>18</v>
      </c>
      <c r="AR182" s="5" t="s">
        <v>19</v>
      </c>
      <c r="AS182" s="5" t="s">
        <v>20</v>
      </c>
      <c r="AT182" s="5" t="s">
        <v>21</v>
      </c>
      <c r="AU182" s="5" t="s">
        <v>22</v>
      </c>
      <c r="AV182" s="5" t="s">
        <v>23</v>
      </c>
      <c r="AW182" s="5"/>
      <c r="AX182" s="4"/>
      <c r="AY182" s="4"/>
      <c r="AZ182" s="5" t="s">
        <v>15</v>
      </c>
      <c r="BA182" s="5" t="s">
        <v>16</v>
      </c>
      <c r="BB182" s="5" t="s">
        <v>17</v>
      </c>
      <c r="BC182" s="5" t="s">
        <v>18</v>
      </c>
      <c r="BD182" s="5" t="s">
        <v>19</v>
      </c>
      <c r="BE182" s="5" t="s">
        <v>20</v>
      </c>
      <c r="BF182" s="5" t="s">
        <v>21</v>
      </c>
      <c r="BG182" s="5" t="s">
        <v>22</v>
      </c>
      <c r="BH182" s="5" t="s">
        <v>23</v>
      </c>
      <c r="BI182" s="5"/>
      <c r="BJ182" s="9" t="s">
        <v>35</v>
      </c>
      <c r="BK182" s="9"/>
      <c r="BL182" s="15"/>
      <c r="BM182" s="4" t="s">
        <v>36</v>
      </c>
      <c r="BN182" s="4" t="s">
        <v>36</v>
      </c>
      <c r="BO182" s="4" t="s">
        <v>36</v>
      </c>
      <c r="BP182" s="4" t="s">
        <v>36</v>
      </c>
      <c r="BQ182" s="4" t="s">
        <v>36</v>
      </c>
      <c r="BR182" s="4" t="s">
        <v>36</v>
      </c>
      <c r="BS182" s="4" t="s">
        <v>36</v>
      </c>
      <c r="BT182" s="4" t="s">
        <v>36</v>
      </c>
      <c r="BU182" s="4"/>
      <c r="BV182" s="4"/>
      <c r="BW182" s="4"/>
      <c r="BX182" s="5" t="s">
        <v>15</v>
      </c>
      <c r="BY182" s="5" t="s">
        <v>16</v>
      </c>
      <c r="BZ182" s="5" t="s">
        <v>17</v>
      </c>
      <c r="CA182" s="5" t="s">
        <v>18</v>
      </c>
      <c r="CB182" s="5" t="s">
        <v>19</v>
      </c>
      <c r="CC182" s="5" t="s">
        <v>20</v>
      </c>
      <c r="CD182" s="5" t="s">
        <v>21</v>
      </c>
      <c r="CE182" s="5" t="s">
        <v>22</v>
      </c>
      <c r="CF182" s="5" t="s">
        <v>23</v>
      </c>
      <c r="CG182" s="5"/>
    </row>
    <row r="183" spans="2:85" ht="18.75" customHeight="1" x14ac:dyDescent="0.25">
      <c r="B183" s="191" t="s">
        <v>138</v>
      </c>
      <c r="C183" s="192"/>
      <c r="D183" s="192"/>
      <c r="E183" s="192"/>
      <c r="F183" s="192"/>
      <c r="G183" s="192"/>
      <c r="H183" s="192"/>
      <c r="I183" s="192"/>
      <c r="J183" s="192"/>
      <c r="K183" s="192"/>
      <c r="L183" s="192"/>
      <c r="M183" s="193"/>
      <c r="N183" s="9" t="s">
        <v>33</v>
      </c>
      <c r="O183" s="9"/>
      <c r="P183" s="10">
        <f>Q183*Q176+R183*R176+S183*S176+T183*T176+U183*U176+V183*V176+W183*W176+X183*X176</f>
        <v>1.66</v>
      </c>
      <c r="Q183" s="11">
        <v>5.0000000000000001E-3</v>
      </c>
      <c r="R183" s="11">
        <v>5.0000000000000001E-3</v>
      </c>
      <c r="S183" s="11">
        <v>5.0000000000000001E-3</v>
      </c>
      <c r="T183" s="11">
        <v>5.0000000000000001E-3</v>
      </c>
      <c r="U183" s="11">
        <v>5.0000000000000001E-3</v>
      </c>
      <c r="V183" s="11">
        <v>5.0000000000000001E-3</v>
      </c>
      <c r="W183" s="11">
        <v>5.0000000000000001E-3</v>
      </c>
      <c r="X183" s="11">
        <v>5.0000000000000001E-3</v>
      </c>
      <c r="Y183" s="4"/>
      <c r="Z183" s="4"/>
      <c r="AA183" s="4"/>
      <c r="AB183" s="5" t="s">
        <v>15</v>
      </c>
      <c r="AC183" s="5" t="s">
        <v>16</v>
      </c>
      <c r="AD183" s="5" t="s">
        <v>17</v>
      </c>
      <c r="AE183" s="5" t="s">
        <v>18</v>
      </c>
      <c r="AF183" s="5" t="s">
        <v>19</v>
      </c>
      <c r="AG183" s="5" t="s">
        <v>20</v>
      </c>
      <c r="AH183" s="5" t="s">
        <v>21</v>
      </c>
      <c r="AI183" s="5" t="s">
        <v>22</v>
      </c>
      <c r="AJ183" s="5" t="s">
        <v>23</v>
      </c>
      <c r="AK183" s="5"/>
      <c r="AL183" s="6" t="s">
        <v>24</v>
      </c>
      <c r="AM183" s="6"/>
      <c r="AN183" s="7">
        <f>SUM(AO183:AW183)</f>
        <v>28</v>
      </c>
      <c r="AO183" s="7"/>
      <c r="AP183" s="7"/>
      <c r="AQ183" s="7"/>
      <c r="AR183" s="7"/>
      <c r="AS183" s="7"/>
      <c r="AT183" s="7">
        <v>28</v>
      </c>
      <c r="AU183" s="7"/>
      <c r="AV183" s="7"/>
      <c r="AW183" s="8"/>
      <c r="AX183" s="6" t="s">
        <v>24</v>
      </c>
      <c r="AY183" s="6"/>
      <c r="AZ183" s="7">
        <f>SUM(BA183:BI183)</f>
        <v>24</v>
      </c>
      <c r="BA183" s="7"/>
      <c r="BB183" s="7"/>
      <c r="BC183" s="7"/>
      <c r="BD183" s="7"/>
      <c r="BE183" s="7"/>
      <c r="BF183" s="7">
        <v>24</v>
      </c>
      <c r="BG183" s="7"/>
      <c r="BH183" s="7"/>
      <c r="BI183" s="8"/>
      <c r="BJ183" s="191" t="s">
        <v>44</v>
      </c>
      <c r="BK183" s="192"/>
      <c r="BL183" s="192"/>
      <c r="BM183" s="192"/>
      <c r="BN183" s="192"/>
      <c r="BO183" s="192"/>
      <c r="BP183" s="192"/>
      <c r="BQ183" s="192"/>
      <c r="BR183" s="192"/>
      <c r="BS183" s="192"/>
      <c r="BT183" s="192"/>
      <c r="BU183" s="193"/>
      <c r="BV183" s="6" t="s">
        <v>24</v>
      </c>
      <c r="BW183" s="6"/>
      <c r="BX183" s="7">
        <f>SUM(BY183:CG183)</f>
        <v>21</v>
      </c>
      <c r="BY183" s="7"/>
      <c r="BZ183" s="7"/>
      <c r="CA183" s="7"/>
      <c r="CB183" s="7"/>
      <c r="CC183" s="7"/>
      <c r="CD183" s="7">
        <v>20</v>
      </c>
      <c r="CE183" s="7">
        <v>1</v>
      </c>
      <c r="CF183" s="7"/>
      <c r="CG183" s="8"/>
    </row>
    <row r="184" spans="2:85" ht="18.75" customHeight="1" x14ac:dyDescent="0.25">
      <c r="B184" s="4"/>
      <c r="C184" s="4"/>
      <c r="D184" s="5" t="s">
        <v>15</v>
      </c>
      <c r="E184" s="5" t="s">
        <v>16</v>
      </c>
      <c r="F184" s="5" t="s">
        <v>17</v>
      </c>
      <c r="G184" s="5" t="s">
        <v>18</v>
      </c>
      <c r="H184" s="5" t="s">
        <v>19</v>
      </c>
      <c r="I184" s="5" t="s">
        <v>20</v>
      </c>
      <c r="J184" s="5" t="s">
        <v>21</v>
      </c>
      <c r="K184" s="5" t="s">
        <v>22</v>
      </c>
      <c r="L184" s="5" t="s">
        <v>23</v>
      </c>
      <c r="M184" s="5"/>
      <c r="N184" s="9" t="s">
        <v>35</v>
      </c>
      <c r="O184" s="4"/>
      <c r="P184" s="15"/>
      <c r="Q184" s="4" t="s">
        <v>36</v>
      </c>
      <c r="R184" s="4" t="s">
        <v>36</v>
      </c>
      <c r="S184" s="4" t="s">
        <v>36</v>
      </c>
      <c r="T184" s="4" t="s">
        <v>36</v>
      </c>
      <c r="U184" s="4" t="s">
        <v>36</v>
      </c>
      <c r="V184" s="4" t="s">
        <v>36</v>
      </c>
      <c r="W184" s="4" t="s">
        <v>36</v>
      </c>
      <c r="X184" s="4" t="s">
        <v>36</v>
      </c>
      <c r="Y184" s="4"/>
      <c r="Z184" s="6" t="s">
        <v>24</v>
      </c>
      <c r="AA184" s="6"/>
      <c r="AB184" s="7">
        <f>SUM(AC184:AK184)</f>
        <v>341</v>
      </c>
      <c r="AC184" s="7">
        <v>138</v>
      </c>
      <c r="AD184" s="7">
        <v>42</v>
      </c>
      <c r="AE184" s="7">
        <v>45</v>
      </c>
      <c r="AF184" s="7"/>
      <c r="AG184" s="7">
        <v>53</v>
      </c>
      <c r="AH184" s="7">
        <v>38</v>
      </c>
      <c r="AI184" s="7">
        <v>5</v>
      </c>
      <c r="AJ184" s="7">
        <v>20</v>
      </c>
      <c r="AK184" s="7"/>
      <c r="AL184" s="9" t="s">
        <v>56</v>
      </c>
      <c r="AM184" s="9"/>
      <c r="AN184" s="10">
        <f>AO184*AO183+AP184*AP183+AQ184*AQ183+AR184*AR183+AS184*AS183+AT184*AT183+AU184*AU183+AV184*AV183</f>
        <v>1.68</v>
      </c>
      <c r="AO184" s="11">
        <f>AP184-(AP184*10%)</f>
        <v>2.4299999999999999E-2</v>
      </c>
      <c r="AP184" s="11">
        <f>AQ184-(AQ184*10%)</f>
        <v>2.7E-2</v>
      </c>
      <c r="AQ184" s="11">
        <v>0.03</v>
      </c>
      <c r="AR184" s="11">
        <f>AQ184+(AQ184*20%)</f>
        <v>3.5999999999999997E-2</v>
      </c>
      <c r="AS184" s="11">
        <f>AR184+(AR184*10%)</f>
        <v>3.9599999999999996E-2</v>
      </c>
      <c r="AT184" s="11">
        <v>0.06</v>
      </c>
      <c r="AU184" s="11">
        <f>AS184</f>
        <v>3.9599999999999996E-2</v>
      </c>
      <c r="AV184" s="11">
        <f>AR184</f>
        <v>3.5999999999999997E-2</v>
      </c>
      <c r="AW184" s="4"/>
      <c r="AX184" s="9" t="s">
        <v>47</v>
      </c>
      <c r="AY184" s="9"/>
      <c r="AZ184" s="10">
        <f>BA184*BA183+BB184*BB183+BC184*BC183+BD184*BD183+BE184*BE183+BF184*BF183+BG184*BG183+BH184*BH183</f>
        <v>7.1999999999999993</v>
      </c>
      <c r="BA184" s="11">
        <f>BB184-(BB184*10%)</f>
        <v>0.14580000000000001</v>
      </c>
      <c r="BB184" s="11">
        <f>BC184-(BC184*10%)</f>
        <v>0.16200000000000001</v>
      </c>
      <c r="BC184" s="11">
        <v>0.18</v>
      </c>
      <c r="BD184" s="11">
        <f>BC184+(BC184*20%)</f>
        <v>0.216</v>
      </c>
      <c r="BE184" s="11">
        <f>BD184+(BF184*20%)</f>
        <v>0.27600000000000002</v>
      </c>
      <c r="BF184" s="11">
        <v>0.3</v>
      </c>
      <c r="BG184" s="11">
        <f>BE184</f>
        <v>0.27600000000000002</v>
      </c>
      <c r="BH184" s="11">
        <f>BD184</f>
        <v>0.216</v>
      </c>
      <c r="BI184" s="4"/>
      <c r="BJ184" s="4"/>
      <c r="BK184" s="4"/>
      <c r="BL184" s="5" t="s">
        <v>15</v>
      </c>
      <c r="BM184" s="5" t="s">
        <v>16</v>
      </c>
      <c r="BN184" s="5" t="s">
        <v>17</v>
      </c>
      <c r="BO184" s="5" t="s">
        <v>18</v>
      </c>
      <c r="BP184" s="5" t="s">
        <v>19</v>
      </c>
      <c r="BQ184" s="5" t="s">
        <v>20</v>
      </c>
      <c r="BR184" s="5" t="s">
        <v>21</v>
      </c>
      <c r="BS184" s="5" t="s">
        <v>22</v>
      </c>
      <c r="BT184" s="5" t="s">
        <v>23</v>
      </c>
      <c r="BU184" s="5"/>
      <c r="BV184" s="9" t="s">
        <v>47</v>
      </c>
      <c r="BW184" s="9"/>
      <c r="BX184" s="10">
        <f>BY184*BY183+BZ184*BZ183+CA184*CA183+CB184*CB183+CC184*CC183+CD184*CD183+CE184*CE183+CF184*CF183</f>
        <v>6.1980000000000004</v>
      </c>
      <c r="BY184" s="11">
        <f t="shared" ref="BY184:BZ186" si="94">BZ184-(BZ184*10%)</f>
        <v>0.12150000000000001</v>
      </c>
      <c r="BZ184" s="11">
        <f t="shared" si="94"/>
        <v>0.13500000000000001</v>
      </c>
      <c r="CA184" s="11">
        <v>0.15</v>
      </c>
      <c r="CB184" s="11">
        <f>CA184+(CA184*20%)</f>
        <v>0.18</v>
      </c>
      <c r="CC184" s="11">
        <f>CB184+(CB184*10%)</f>
        <v>0.19799999999999998</v>
      </c>
      <c r="CD184" s="11">
        <v>0.3</v>
      </c>
      <c r="CE184" s="11">
        <f>CC184</f>
        <v>0.19799999999999998</v>
      </c>
      <c r="CF184" s="11">
        <f>CB184</f>
        <v>0.18</v>
      </c>
      <c r="CG184" s="4"/>
    </row>
    <row r="185" spans="2:85" ht="18.75" customHeight="1" x14ac:dyDescent="0.25">
      <c r="B185" s="6" t="s">
        <v>24</v>
      </c>
      <c r="C185" s="6"/>
      <c r="D185" s="7">
        <f>SUM(E185:M185)</f>
        <v>341</v>
      </c>
      <c r="E185" s="7">
        <v>138</v>
      </c>
      <c r="F185" s="7">
        <v>42</v>
      </c>
      <c r="G185" s="7">
        <v>45</v>
      </c>
      <c r="H185" s="7"/>
      <c r="I185" s="7">
        <v>53</v>
      </c>
      <c r="J185" s="7">
        <v>38</v>
      </c>
      <c r="K185" s="7">
        <v>5</v>
      </c>
      <c r="L185" s="7">
        <v>20</v>
      </c>
      <c r="M185" s="8"/>
      <c r="N185" s="200" t="s">
        <v>145</v>
      </c>
      <c r="O185" s="200"/>
      <c r="P185" s="200"/>
      <c r="Q185" s="200"/>
      <c r="R185" s="200"/>
      <c r="S185" s="200"/>
      <c r="T185" s="200"/>
      <c r="U185" s="200"/>
      <c r="V185" s="200"/>
      <c r="W185" s="200"/>
      <c r="X185" s="200"/>
      <c r="Y185" s="200"/>
      <c r="Z185" s="9" t="s">
        <v>25</v>
      </c>
      <c r="AA185" s="9"/>
      <c r="AB185" s="10">
        <f>AC185*AC184+AD185*AD184+AE185*AE184+AF185*AF184+AG185*AG184+AH185*AH184+AI185*AI184+AJ185*AJ184</f>
        <v>19.083200000000001</v>
      </c>
      <c r="AC185" s="11">
        <f t="shared" ref="AC185:AD189" si="95">AD185-(AD185*10%)</f>
        <v>3.2400000000000005E-2</v>
      </c>
      <c r="AD185" s="11">
        <f t="shared" si="95"/>
        <v>3.6000000000000004E-2</v>
      </c>
      <c r="AE185" s="11">
        <v>0.04</v>
      </c>
      <c r="AF185" s="11">
        <f>AE185+(AE185*20%)</f>
        <v>4.8000000000000001E-2</v>
      </c>
      <c r="AG185" s="11">
        <v>0.08</v>
      </c>
      <c r="AH185" s="11">
        <v>0.15</v>
      </c>
      <c r="AI185" s="11">
        <f>AG185</f>
        <v>0.08</v>
      </c>
      <c r="AJ185" s="11">
        <f>AF185</f>
        <v>4.8000000000000001E-2</v>
      </c>
      <c r="AK185" s="11"/>
      <c r="AL185" s="9" t="s">
        <v>146</v>
      </c>
      <c r="AM185" s="9"/>
      <c r="AN185" s="10">
        <f>AO185*AO183+AP185*AP183+AQ185*AQ183+AR185*AR183+AS185*AS183+AT185*AT183+AU185*AU183+AV185*AV183</f>
        <v>0.70000000000000007</v>
      </c>
      <c r="AO185" s="11">
        <f>AP185-(AP185*10%)</f>
        <v>8.1000000000000013E-3</v>
      </c>
      <c r="AP185" s="11">
        <f>AQ185-(AQ185*10%)</f>
        <v>9.0000000000000011E-3</v>
      </c>
      <c r="AQ185" s="11">
        <v>0.01</v>
      </c>
      <c r="AR185" s="11">
        <f>AQ185+(AQ185*20%)</f>
        <v>1.2E-2</v>
      </c>
      <c r="AS185" s="11">
        <v>1.4999999999999999E-2</v>
      </c>
      <c r="AT185" s="4">
        <v>2.5000000000000001E-2</v>
      </c>
      <c r="AU185" s="11">
        <f>AS185</f>
        <v>1.4999999999999999E-2</v>
      </c>
      <c r="AV185" s="11">
        <f>AR185</f>
        <v>1.2E-2</v>
      </c>
      <c r="AW185" s="4"/>
      <c r="AX185" s="9" t="s">
        <v>114</v>
      </c>
      <c r="AY185" s="9"/>
      <c r="AZ185" s="10">
        <f>BA185*BA183+BB185*BB183+BC185*BC183+BD185*BD183+BE185*BE183+BF185*BF183+BG185*BG183+BH185*BH183</f>
        <v>0.72</v>
      </c>
      <c r="BA185" s="11">
        <f>BB185-(BB185*10%)</f>
        <v>1.4579999999999999E-2</v>
      </c>
      <c r="BB185" s="11">
        <f>BC185-(BC185*10%)</f>
        <v>1.6199999999999999E-2</v>
      </c>
      <c r="BC185" s="11">
        <v>1.7999999999999999E-2</v>
      </c>
      <c r="BD185" s="11">
        <f>BC185+(BC185*20%)</f>
        <v>2.1599999999999998E-2</v>
      </c>
      <c r="BE185" s="11">
        <f>BD185</f>
        <v>2.1599999999999998E-2</v>
      </c>
      <c r="BF185" s="11">
        <v>0.03</v>
      </c>
      <c r="BG185" s="11">
        <f>BD185</f>
        <v>2.1599999999999998E-2</v>
      </c>
      <c r="BH185" s="11">
        <f>BD185</f>
        <v>2.1599999999999998E-2</v>
      </c>
      <c r="BI185" s="4"/>
      <c r="BJ185" s="6" t="s">
        <v>24</v>
      </c>
      <c r="BK185" s="6"/>
      <c r="BL185" s="7">
        <f>SUM(BM185:BU185)</f>
        <v>177</v>
      </c>
      <c r="BM185" s="7">
        <v>138</v>
      </c>
      <c r="BN185" s="7"/>
      <c r="BO185" s="7"/>
      <c r="BP185" s="7"/>
      <c r="BQ185" s="7"/>
      <c r="BR185" s="7">
        <v>38</v>
      </c>
      <c r="BS185" s="7">
        <v>1</v>
      </c>
      <c r="BT185" s="7"/>
      <c r="BU185" s="7"/>
      <c r="BV185" s="9" t="s">
        <v>71</v>
      </c>
      <c r="BW185" s="9"/>
      <c r="BX185" s="10">
        <f>BY185*BY183+BZ185*BZ183+CA185*CA183+CB185*CB183+CC185*CC183+CD185*CD183+CE185*CE183+CF185*CF183</f>
        <v>1.6528</v>
      </c>
      <c r="BY185" s="11">
        <f t="shared" si="94"/>
        <v>3.2400000000000005E-2</v>
      </c>
      <c r="BZ185" s="11">
        <f t="shared" si="94"/>
        <v>3.6000000000000004E-2</v>
      </c>
      <c r="CA185" s="11">
        <v>0.04</v>
      </c>
      <c r="CB185" s="11">
        <f>CA185+(CA185*20%)</f>
        <v>4.8000000000000001E-2</v>
      </c>
      <c r="CC185" s="11">
        <f>CB185+(CB185*10%)</f>
        <v>5.28E-2</v>
      </c>
      <c r="CD185" s="11">
        <v>0.08</v>
      </c>
      <c r="CE185" s="11">
        <f>CC185</f>
        <v>5.28E-2</v>
      </c>
      <c r="CF185" s="11">
        <f>CB185</f>
        <v>4.8000000000000001E-2</v>
      </c>
      <c r="CG185" s="4"/>
    </row>
    <row r="186" spans="2:85" ht="18.75" customHeight="1" x14ac:dyDescent="0.25">
      <c r="B186" s="9" t="s">
        <v>48</v>
      </c>
      <c r="C186" s="9"/>
      <c r="D186" s="10">
        <f>E186*E185+F186*F185+G186*G185+H186*H185+I186*I185+J186*J185+K186*K185+L186*L185</f>
        <v>34.922600000000003</v>
      </c>
      <c r="E186" s="11">
        <f t="shared" ref="E186:F188" si="96">F186-(F186*10%)</f>
        <v>7.2900000000000006E-2</v>
      </c>
      <c r="F186" s="11">
        <f t="shared" si="96"/>
        <v>8.1000000000000003E-2</v>
      </c>
      <c r="G186" s="11">
        <v>0.09</v>
      </c>
      <c r="H186" s="11">
        <f>G186+(G186*20%)</f>
        <v>0.108</v>
      </c>
      <c r="I186" s="11">
        <f>H186+(H186*10%)</f>
        <v>0.1188</v>
      </c>
      <c r="J186" s="4">
        <v>0.22</v>
      </c>
      <c r="K186" s="4">
        <f>I186</f>
        <v>0.1188</v>
      </c>
      <c r="L186" s="11">
        <f>H186</f>
        <v>0.108</v>
      </c>
      <c r="M186" s="4"/>
      <c r="N186" s="4"/>
      <c r="O186" s="9"/>
      <c r="P186" s="5" t="s">
        <v>15</v>
      </c>
      <c r="Q186" s="5" t="s">
        <v>16</v>
      </c>
      <c r="R186" s="5" t="s">
        <v>17</v>
      </c>
      <c r="S186" s="5" t="s">
        <v>18</v>
      </c>
      <c r="T186" s="5" t="s">
        <v>19</v>
      </c>
      <c r="U186" s="5" t="s">
        <v>20</v>
      </c>
      <c r="V186" s="5" t="s">
        <v>21</v>
      </c>
      <c r="W186" s="5" t="s">
        <v>22</v>
      </c>
      <c r="X186" s="5" t="s">
        <v>23</v>
      </c>
      <c r="Y186" s="5"/>
      <c r="Z186" s="9" t="s">
        <v>31</v>
      </c>
      <c r="AA186" s="9"/>
      <c r="AB186" s="10">
        <f>AC186*AC184+AD186*AD184+AE186*AE184+AF186*AF184+AG186*AG184+AH186*AH184+AI186*AI184+AJ186*AJ184</f>
        <v>10.228499999999999</v>
      </c>
      <c r="AC186" s="11">
        <f t="shared" si="95"/>
        <v>2.0250000000000001E-2</v>
      </c>
      <c r="AD186" s="11">
        <f t="shared" si="95"/>
        <v>2.2499999999999999E-2</v>
      </c>
      <c r="AE186" s="11">
        <v>2.5000000000000001E-2</v>
      </c>
      <c r="AF186" s="11">
        <f>AE186+(AE186*20%)</f>
        <v>3.0000000000000002E-2</v>
      </c>
      <c r="AG186" s="11">
        <f>AF186+(AF186*10%)</f>
        <v>3.3000000000000002E-2</v>
      </c>
      <c r="AH186" s="11">
        <v>7.4999999999999997E-2</v>
      </c>
      <c r="AI186" s="11">
        <f>AG186</f>
        <v>3.3000000000000002E-2</v>
      </c>
      <c r="AJ186" s="11">
        <f>AF186</f>
        <v>3.0000000000000002E-2</v>
      </c>
      <c r="AK186" s="11"/>
      <c r="AL186" s="9" t="s">
        <v>33</v>
      </c>
      <c r="AM186" s="9"/>
      <c r="AN186" s="10">
        <f>AO186*AO183+AP186*AP183+AQ186*AQ183+AR186*AR183+AS186*AS183+AT186*AT183+AU186*AU183+AV186*AV183</f>
        <v>0.14000000000000001</v>
      </c>
      <c r="AO186" s="11">
        <v>5.0000000000000001E-3</v>
      </c>
      <c r="AP186" s="11">
        <v>5.0000000000000001E-3</v>
      </c>
      <c r="AQ186" s="11">
        <v>5.0000000000000001E-3</v>
      </c>
      <c r="AR186" s="11">
        <v>5.0000000000000001E-3</v>
      </c>
      <c r="AS186" s="11">
        <v>5.0000000000000001E-3</v>
      </c>
      <c r="AT186" s="11">
        <v>5.0000000000000001E-3</v>
      </c>
      <c r="AU186" s="11">
        <v>5.0000000000000001E-3</v>
      </c>
      <c r="AV186" s="11">
        <v>5.0000000000000001E-3</v>
      </c>
      <c r="AW186" s="4"/>
      <c r="AX186" s="9" t="s">
        <v>33</v>
      </c>
      <c r="AY186" s="9"/>
      <c r="AZ186" s="10">
        <f>BA186*BA183+BB186*BB183+BC186*BC183+BD186*BD183+BE186*BE183+BF186*BF183+BG186*BG183+BH186*BH183</f>
        <v>0.12</v>
      </c>
      <c r="BA186" s="11">
        <v>5.0000000000000001E-3</v>
      </c>
      <c r="BB186" s="11">
        <v>5.0000000000000001E-3</v>
      </c>
      <c r="BC186" s="11">
        <v>5.0000000000000001E-3</v>
      </c>
      <c r="BD186" s="11">
        <v>5.0000000000000001E-3</v>
      </c>
      <c r="BE186" s="11">
        <v>5.0000000000000001E-3</v>
      </c>
      <c r="BF186" s="11">
        <v>5.0000000000000001E-3</v>
      </c>
      <c r="BG186" s="11">
        <v>5.0000000000000001E-3</v>
      </c>
      <c r="BH186" s="11">
        <v>5.0000000000000001E-3</v>
      </c>
      <c r="BI186" s="4"/>
      <c r="BJ186" s="9" t="s">
        <v>50</v>
      </c>
      <c r="BK186" s="9"/>
      <c r="BL186" s="10">
        <f>BM186*BM185+BN186*BN185+BO186*BO185+BP186*BP185+BQ186*BQ185+BR186*BR185+BS186*BS185+BT186*BT185</f>
        <v>11.147200000000002</v>
      </c>
      <c r="BM186" s="11">
        <f t="shared" ref="BM186:BN190" si="97">BN186-(BN186*10%)</f>
        <v>5.2650000000000002E-2</v>
      </c>
      <c r="BN186" s="11">
        <f t="shared" si="97"/>
        <v>5.8500000000000003E-2</v>
      </c>
      <c r="BO186" s="11">
        <v>6.5000000000000002E-2</v>
      </c>
      <c r="BP186" s="11">
        <f>BO186+(BO186*10%)</f>
        <v>7.1500000000000008E-2</v>
      </c>
      <c r="BQ186" s="11">
        <f>BP186+(BR186*10%)</f>
        <v>8.1500000000000017E-2</v>
      </c>
      <c r="BR186" s="11">
        <v>0.1</v>
      </c>
      <c r="BS186" s="11">
        <f>BQ186</f>
        <v>8.1500000000000017E-2</v>
      </c>
      <c r="BT186" s="11">
        <f>BP186</f>
        <v>7.1500000000000008E-2</v>
      </c>
      <c r="BU186" s="11"/>
      <c r="BV186" s="9" t="s">
        <v>48</v>
      </c>
      <c r="BW186" s="9"/>
      <c r="BX186" s="10">
        <f>BY186*BY183+BZ186*BZ183+CA186*CA183+CB186*CB183+CC186*CC183+CD186*CD183+CE186*CE183+CF186*CF183</f>
        <v>2.5187999999999997</v>
      </c>
      <c r="BY186" s="11">
        <f t="shared" si="94"/>
        <v>7.2900000000000006E-2</v>
      </c>
      <c r="BZ186" s="11">
        <f t="shared" si="94"/>
        <v>8.1000000000000003E-2</v>
      </c>
      <c r="CA186" s="11">
        <v>0.09</v>
      </c>
      <c r="CB186" s="11">
        <f>CA186+(CA186*20%)</f>
        <v>0.108</v>
      </c>
      <c r="CC186" s="11">
        <f>CB186+(CB186*10%)</f>
        <v>0.1188</v>
      </c>
      <c r="CD186" s="11">
        <v>0.12</v>
      </c>
      <c r="CE186" s="11">
        <f>CC186</f>
        <v>0.1188</v>
      </c>
      <c r="CF186" s="11">
        <f>CB186</f>
        <v>0.108</v>
      </c>
      <c r="CG186" s="4"/>
    </row>
    <row r="187" spans="2:85" ht="18.75" customHeight="1" x14ac:dyDescent="0.25">
      <c r="B187" s="9" t="s">
        <v>43</v>
      </c>
      <c r="C187" s="9"/>
      <c r="D187" s="10">
        <f>E187*E185+F187*F185+G187*G185+H187*H185+I187*I185+J187*J185+K187*K185+L187*L185</f>
        <v>20.7484</v>
      </c>
      <c r="E187" s="11">
        <f t="shared" si="96"/>
        <v>4.8599999999999997E-2</v>
      </c>
      <c r="F187" s="11">
        <f t="shared" si="96"/>
        <v>5.3999999999999999E-2</v>
      </c>
      <c r="G187" s="4">
        <v>0.06</v>
      </c>
      <c r="H187" s="11">
        <f>G187+(G187*20%)</f>
        <v>7.1999999999999995E-2</v>
      </c>
      <c r="I187" s="11">
        <f>H187+(H187*10%)</f>
        <v>7.9199999999999993E-2</v>
      </c>
      <c r="J187" s="4">
        <v>0.08</v>
      </c>
      <c r="K187" s="4">
        <f>I187</f>
        <v>7.9199999999999993E-2</v>
      </c>
      <c r="L187" s="11">
        <f>H187</f>
        <v>7.1999999999999995E-2</v>
      </c>
      <c r="M187" s="4"/>
      <c r="N187" s="6" t="s">
        <v>24</v>
      </c>
      <c r="O187" s="9"/>
      <c r="P187" s="7">
        <f>SUM(Q187:Y187)</f>
        <v>341</v>
      </c>
      <c r="Q187" s="7">
        <v>138</v>
      </c>
      <c r="R187" s="7">
        <v>42</v>
      </c>
      <c r="S187" s="7">
        <v>45</v>
      </c>
      <c r="T187" s="7"/>
      <c r="U187" s="7">
        <v>53</v>
      </c>
      <c r="V187" s="7">
        <v>38</v>
      </c>
      <c r="W187" s="7">
        <v>5</v>
      </c>
      <c r="X187" s="7">
        <v>20</v>
      </c>
      <c r="Y187" s="8"/>
      <c r="Z187" s="9" t="s">
        <v>32</v>
      </c>
      <c r="AA187" s="9"/>
      <c r="AB187" s="10">
        <f>AC187*AC184+AD187*AD184+AE187*AE184+AF187*AF184+AG187*AG184+AH187*AH184+AI187*AI184+AJ187*AJ184</f>
        <v>10.228499999999999</v>
      </c>
      <c r="AC187" s="11">
        <f t="shared" si="95"/>
        <v>2.0250000000000001E-2</v>
      </c>
      <c r="AD187" s="11">
        <f t="shared" si="95"/>
        <v>2.2499999999999999E-2</v>
      </c>
      <c r="AE187" s="11">
        <v>2.5000000000000001E-2</v>
      </c>
      <c r="AF187" s="11">
        <f>AE187+(AE187*20%)</f>
        <v>3.0000000000000002E-2</v>
      </c>
      <c r="AG187" s="11">
        <f>AF187+(AF187*10%)</f>
        <v>3.3000000000000002E-2</v>
      </c>
      <c r="AH187" s="11">
        <v>7.4999999999999997E-2</v>
      </c>
      <c r="AI187" s="11">
        <f>AG187</f>
        <v>3.3000000000000002E-2</v>
      </c>
      <c r="AJ187" s="11">
        <f>AF187</f>
        <v>3.0000000000000002E-2</v>
      </c>
      <c r="AK187" s="4"/>
      <c r="AL187" s="9" t="s">
        <v>35</v>
      </c>
      <c r="AM187" s="9"/>
      <c r="AN187" s="15"/>
      <c r="AO187" s="11" t="s">
        <v>36</v>
      </c>
      <c r="AP187" s="11" t="s">
        <v>36</v>
      </c>
      <c r="AQ187" s="11" t="s">
        <v>36</v>
      </c>
      <c r="AR187" s="11" t="s">
        <v>36</v>
      </c>
      <c r="AS187" s="11" t="s">
        <v>36</v>
      </c>
      <c r="AT187" s="11" t="s">
        <v>36</v>
      </c>
      <c r="AU187" s="11" t="s">
        <v>36</v>
      </c>
      <c r="AV187" s="11" t="s">
        <v>36</v>
      </c>
      <c r="AW187" s="4"/>
      <c r="AX187" s="9" t="s">
        <v>35</v>
      </c>
      <c r="AY187" s="9"/>
      <c r="AZ187" s="10"/>
      <c r="BA187" s="4" t="s">
        <v>36</v>
      </c>
      <c r="BB187" s="4" t="s">
        <v>36</v>
      </c>
      <c r="BC187" s="4" t="s">
        <v>36</v>
      </c>
      <c r="BD187" s="4" t="s">
        <v>36</v>
      </c>
      <c r="BE187" s="4" t="s">
        <v>36</v>
      </c>
      <c r="BF187" s="4" t="s">
        <v>36</v>
      </c>
      <c r="BG187" s="4" t="s">
        <v>36</v>
      </c>
      <c r="BH187" s="4" t="s">
        <v>36</v>
      </c>
      <c r="BI187" s="4"/>
      <c r="BJ187" s="9" t="s">
        <v>31</v>
      </c>
      <c r="BK187" s="9"/>
      <c r="BL187" s="10">
        <f>BM187*BM185+BN187*BN185+BO187*BO185+BP187*BP185+BQ187*BQ185+BR187*BR185+BS187*BS185+BT187*BT185</f>
        <v>5.6795000000000009</v>
      </c>
      <c r="BM187" s="11">
        <f t="shared" si="97"/>
        <v>2.0250000000000001E-2</v>
      </c>
      <c r="BN187" s="11">
        <f t="shared" si="97"/>
        <v>2.2499999999999999E-2</v>
      </c>
      <c r="BO187" s="11">
        <v>2.5000000000000001E-2</v>
      </c>
      <c r="BP187" s="11">
        <f>BO187+(BO187*10%)</f>
        <v>2.7500000000000004E-2</v>
      </c>
      <c r="BQ187" s="11">
        <f>BP187+(BR187*10%)</f>
        <v>3.5000000000000003E-2</v>
      </c>
      <c r="BR187" s="11">
        <v>7.4999999999999997E-2</v>
      </c>
      <c r="BS187" s="11">
        <f>BQ187</f>
        <v>3.5000000000000003E-2</v>
      </c>
      <c r="BT187" s="11">
        <f>BP187</f>
        <v>2.7500000000000004E-2</v>
      </c>
      <c r="BU187" s="11"/>
      <c r="BV187" s="9" t="s">
        <v>33</v>
      </c>
      <c r="BW187" s="9"/>
      <c r="BX187" s="10">
        <f>BY187*BY183+BZ187*BZ183+CA187*CA183+CB187*CB183+CC187*CC183+CD187*CD183+CE187*CE183+CF187*CF183</f>
        <v>0.10500000000000001</v>
      </c>
      <c r="BY187" s="11">
        <v>5.0000000000000001E-3</v>
      </c>
      <c r="BZ187" s="11">
        <v>5.0000000000000001E-3</v>
      </c>
      <c r="CA187" s="11">
        <v>5.0000000000000001E-3</v>
      </c>
      <c r="CB187" s="11">
        <v>5.0000000000000001E-3</v>
      </c>
      <c r="CC187" s="11">
        <v>5.0000000000000001E-3</v>
      </c>
      <c r="CD187" s="11">
        <v>5.0000000000000001E-3</v>
      </c>
      <c r="CE187" s="11">
        <v>5.0000000000000001E-3</v>
      </c>
      <c r="CF187" s="11">
        <v>5.0000000000000001E-3</v>
      </c>
      <c r="CG187" s="4"/>
    </row>
    <row r="188" spans="2:85" ht="18.75" customHeight="1" x14ac:dyDescent="0.25">
      <c r="B188" s="9" t="s">
        <v>52</v>
      </c>
      <c r="C188" s="9"/>
      <c r="D188" s="10">
        <f>E188*E185+F188*F185+G188*G185+H188*H185+I188*I185+J188*J185+K188*K185+L188*L185</f>
        <v>4.8486999999999991</v>
      </c>
      <c r="E188" s="11">
        <f t="shared" si="96"/>
        <v>1.2149999999999999E-2</v>
      </c>
      <c r="F188" s="11">
        <f t="shared" si="96"/>
        <v>1.35E-2</v>
      </c>
      <c r="G188" s="11">
        <v>1.4999999999999999E-2</v>
      </c>
      <c r="H188" s="11">
        <v>1.4999999999999999E-2</v>
      </c>
      <c r="I188" s="11">
        <v>1.4999999999999999E-2</v>
      </c>
      <c r="J188" s="11">
        <v>0.02</v>
      </c>
      <c r="K188" s="11">
        <v>1.4999999999999999E-2</v>
      </c>
      <c r="L188" s="11">
        <v>1.4999999999999999E-2</v>
      </c>
      <c r="M188" s="4"/>
      <c r="N188" s="9" t="s">
        <v>42</v>
      </c>
      <c r="O188" s="9"/>
      <c r="P188" s="10">
        <f>Q188*Q187+R188*R187+S188*S187+T188*T187+U188*U187+V188*V187+W188*W187+X188*X187</f>
        <v>51.959600000000002</v>
      </c>
      <c r="Q188" s="11">
        <f t="shared" ref="Q188:R190" si="98">R188-(R188*10%)</f>
        <v>0.1134</v>
      </c>
      <c r="R188" s="11">
        <f t="shared" si="98"/>
        <v>0.126</v>
      </c>
      <c r="S188" s="11">
        <v>0.14000000000000001</v>
      </c>
      <c r="T188" s="11">
        <f>S188+(S188*20%)</f>
        <v>0.16800000000000001</v>
      </c>
      <c r="U188" s="11">
        <f>T188+(T188*10%)</f>
        <v>0.18480000000000002</v>
      </c>
      <c r="V188" s="11">
        <v>0.28000000000000003</v>
      </c>
      <c r="W188" s="11">
        <f>U188</f>
        <v>0.18480000000000002</v>
      </c>
      <c r="X188" s="11">
        <f>T188</f>
        <v>0.16800000000000001</v>
      </c>
      <c r="Y188" s="4"/>
      <c r="Z188" s="9" t="s">
        <v>57</v>
      </c>
      <c r="AA188" s="9"/>
      <c r="AB188" s="10">
        <f>AC188*AC184+AD188*AD184+AE188*AE184+AF188*AF184+AG188*AG184+AH188*AH184+AI188*AI184+AJ188*AJ184</f>
        <v>7.4228000000000005</v>
      </c>
      <c r="AC188" s="11">
        <f t="shared" si="95"/>
        <v>1.6200000000000003E-2</v>
      </c>
      <c r="AD188" s="11">
        <f t="shared" si="95"/>
        <v>1.8000000000000002E-2</v>
      </c>
      <c r="AE188" s="11">
        <v>0.02</v>
      </c>
      <c r="AF188" s="11">
        <f>AE188+(AE188*20%)</f>
        <v>2.4E-2</v>
      </c>
      <c r="AG188" s="11">
        <f>AF188+(AF188*10%)</f>
        <v>2.64E-2</v>
      </c>
      <c r="AH188" s="11">
        <f>AE188+(AE188*100%)</f>
        <v>0.04</v>
      </c>
      <c r="AI188" s="11">
        <f>AG188</f>
        <v>2.64E-2</v>
      </c>
      <c r="AJ188" s="11">
        <f>AF188</f>
        <v>2.4E-2</v>
      </c>
      <c r="AK188" s="4"/>
      <c r="BJ188" s="9" t="s">
        <v>32</v>
      </c>
      <c r="BK188" s="9"/>
      <c r="BL188" s="10">
        <f>BM188*BM185+BN188*BN185+BO188*BO185+BP188*BP185+BQ188*BQ185+BR188*BR185+BS188*BS185+BT188*BT185</f>
        <v>5.6795000000000009</v>
      </c>
      <c r="BM188" s="11">
        <f t="shared" si="97"/>
        <v>2.0250000000000001E-2</v>
      </c>
      <c r="BN188" s="11">
        <f t="shared" si="97"/>
        <v>2.2499999999999999E-2</v>
      </c>
      <c r="BO188" s="11">
        <v>2.5000000000000001E-2</v>
      </c>
      <c r="BP188" s="11">
        <f>BO188+(BO188*10%)</f>
        <v>2.7500000000000004E-2</v>
      </c>
      <c r="BQ188" s="11">
        <f>BP188+(BR188*10%)</f>
        <v>3.5000000000000003E-2</v>
      </c>
      <c r="BR188" s="11">
        <v>7.4999999999999997E-2</v>
      </c>
      <c r="BS188" s="11">
        <f>BQ188</f>
        <v>3.5000000000000003E-2</v>
      </c>
      <c r="BT188" s="11">
        <f>BP188</f>
        <v>2.7500000000000004E-2</v>
      </c>
      <c r="BU188" s="4"/>
      <c r="BV188" s="9" t="s">
        <v>35</v>
      </c>
      <c r="BW188" s="9"/>
      <c r="BX188" s="4"/>
      <c r="BY188" s="4" t="s">
        <v>36</v>
      </c>
      <c r="BZ188" s="4" t="s">
        <v>36</v>
      </c>
      <c r="CA188" s="4" t="s">
        <v>36</v>
      </c>
      <c r="CB188" s="4" t="s">
        <v>36</v>
      </c>
      <c r="CC188" s="4" t="s">
        <v>36</v>
      </c>
      <c r="CD188" s="4" t="s">
        <v>36</v>
      </c>
      <c r="CE188" s="4" t="s">
        <v>36</v>
      </c>
      <c r="CF188" s="4" t="s">
        <v>36</v>
      </c>
      <c r="CG188" s="4"/>
    </row>
    <row r="189" spans="2:85" ht="18.75" customHeight="1" x14ac:dyDescent="0.25">
      <c r="B189" s="9" t="s">
        <v>33</v>
      </c>
      <c r="C189" s="9"/>
      <c r="D189" s="10">
        <f>E189*E185+F189*F185+G189*G185+H189*H185+I189*I185+J189*J185+K189*K185+L189*L185</f>
        <v>1.7050000000000001</v>
      </c>
      <c r="E189" s="11">
        <v>5.0000000000000001E-3</v>
      </c>
      <c r="F189" s="11">
        <v>5.0000000000000001E-3</v>
      </c>
      <c r="G189" s="11">
        <v>5.0000000000000001E-3</v>
      </c>
      <c r="H189" s="11">
        <v>5.0000000000000001E-3</v>
      </c>
      <c r="I189" s="11">
        <v>5.0000000000000001E-3</v>
      </c>
      <c r="J189" s="11">
        <v>5.0000000000000001E-3</v>
      </c>
      <c r="K189" s="11">
        <v>5.0000000000000001E-3</v>
      </c>
      <c r="L189" s="11">
        <v>5.0000000000000001E-3</v>
      </c>
      <c r="M189" s="4"/>
      <c r="N189" s="9" t="s">
        <v>32</v>
      </c>
      <c r="O189" s="9"/>
      <c r="P189" s="10">
        <f>Q189*Q187+R189*R187+S189*S187+T189*T187+U189*U187+V189*V187+W189*W187+X189*X187</f>
        <v>5.5670999999999999</v>
      </c>
      <c r="Q189" s="11">
        <f t="shared" si="98"/>
        <v>1.2149999999999999E-2</v>
      </c>
      <c r="R189" s="11">
        <f t="shared" si="98"/>
        <v>1.35E-2</v>
      </c>
      <c r="S189" s="11">
        <v>1.4999999999999999E-2</v>
      </c>
      <c r="T189" s="11">
        <f>S189+(S189*20%)</f>
        <v>1.7999999999999999E-2</v>
      </c>
      <c r="U189" s="11">
        <f>T189+(T189*10%)</f>
        <v>1.9799999999999998E-2</v>
      </c>
      <c r="V189" s="11">
        <v>0.03</v>
      </c>
      <c r="W189" s="11">
        <f>U189</f>
        <v>1.9799999999999998E-2</v>
      </c>
      <c r="X189" s="11">
        <f>T189</f>
        <v>1.7999999999999999E-2</v>
      </c>
      <c r="Y189" s="4"/>
      <c r="Z189" s="9" t="s">
        <v>38</v>
      </c>
      <c r="AA189" s="9"/>
      <c r="AB189" s="10">
        <f>AC189*AC184+AD189*AD184+AE189*AE184+AF189*AF184+AG189*AG184+AH189*AH184+AI189*AI184+AJ189*AJ184</f>
        <v>7.4228000000000005</v>
      </c>
      <c r="AC189" s="11">
        <f t="shared" si="95"/>
        <v>1.6200000000000003E-2</v>
      </c>
      <c r="AD189" s="11">
        <f t="shared" si="95"/>
        <v>1.8000000000000002E-2</v>
      </c>
      <c r="AE189" s="11">
        <v>0.02</v>
      </c>
      <c r="AF189" s="11">
        <f>AE189+(AE189*20%)</f>
        <v>2.4E-2</v>
      </c>
      <c r="AG189" s="11">
        <f>AF189+(AF189*10%)</f>
        <v>2.64E-2</v>
      </c>
      <c r="AH189" s="11">
        <f>AE189+(AE189*100%)</f>
        <v>0.04</v>
      </c>
      <c r="AI189" s="11">
        <f>AG189</f>
        <v>2.64E-2</v>
      </c>
      <c r="AJ189" s="11">
        <f>AF189</f>
        <v>2.4E-2</v>
      </c>
      <c r="AK189" s="4"/>
      <c r="BJ189" s="9" t="s">
        <v>57</v>
      </c>
      <c r="BK189" s="9"/>
      <c r="BL189" s="10">
        <f>BM189*BM185+BN189*BN185+BO189*BO185+BP189*BP185+BQ189*BQ185+BR189*BR185+BS189*BS185+BT189*BT185</f>
        <v>3.7816000000000001</v>
      </c>
      <c r="BM189" s="11">
        <f t="shared" si="97"/>
        <v>1.6200000000000003E-2</v>
      </c>
      <c r="BN189" s="11">
        <f t="shared" si="97"/>
        <v>1.8000000000000002E-2</v>
      </c>
      <c r="BO189" s="11">
        <v>0.02</v>
      </c>
      <c r="BP189" s="11">
        <f>BO189+(BO189*10%)</f>
        <v>2.1999999999999999E-2</v>
      </c>
      <c r="BQ189" s="11">
        <f>BP189+(BR189*10%)</f>
        <v>2.5999999999999999E-2</v>
      </c>
      <c r="BR189" s="11">
        <f>BO189+(BO189*100%)</f>
        <v>0.04</v>
      </c>
      <c r="BS189" s="11">
        <f>BQ189</f>
        <v>2.5999999999999999E-2</v>
      </c>
      <c r="BT189" s="11">
        <f>BP189</f>
        <v>2.1999999999999999E-2</v>
      </c>
      <c r="BU189" s="4"/>
    </row>
    <row r="190" spans="2:85" ht="18.75" customHeight="1" x14ac:dyDescent="0.25">
      <c r="B190" s="9" t="s">
        <v>35</v>
      </c>
      <c r="C190" s="9"/>
      <c r="D190" s="4"/>
      <c r="E190" s="4" t="s">
        <v>36</v>
      </c>
      <c r="F190" s="4" t="s">
        <v>36</v>
      </c>
      <c r="G190" s="4" t="s">
        <v>36</v>
      </c>
      <c r="H190" s="4" t="s">
        <v>36</v>
      </c>
      <c r="I190" s="4" t="s">
        <v>36</v>
      </c>
      <c r="J190" s="4" t="s">
        <v>36</v>
      </c>
      <c r="K190" s="4" t="s">
        <v>36</v>
      </c>
      <c r="L190" s="4" t="s">
        <v>36</v>
      </c>
      <c r="M190" s="4"/>
      <c r="N190" s="9" t="s">
        <v>31</v>
      </c>
      <c r="O190" s="9"/>
      <c r="P190" s="10">
        <f>Q190*Q187+R190*R187+S190*S187+T190*T187+U190*U187+V190*V187+W190*W187+X190*X187</f>
        <v>2.63598</v>
      </c>
      <c r="Q190" s="11">
        <f t="shared" si="98"/>
        <v>5.6699999999999997E-3</v>
      </c>
      <c r="R190" s="11">
        <f t="shared" si="98"/>
        <v>6.3E-3</v>
      </c>
      <c r="S190" s="11">
        <v>7.0000000000000001E-3</v>
      </c>
      <c r="T190" s="11">
        <f>S190+(S190*20%)</f>
        <v>8.4000000000000012E-3</v>
      </c>
      <c r="U190" s="11">
        <f>T190+(T190*10%)</f>
        <v>9.2400000000000017E-3</v>
      </c>
      <c r="V190" s="11">
        <v>1.4999999999999999E-2</v>
      </c>
      <c r="W190" s="11">
        <f>U190</f>
        <v>9.2400000000000017E-3</v>
      </c>
      <c r="X190" s="11">
        <f>T190</f>
        <v>8.4000000000000012E-3</v>
      </c>
      <c r="Y190" s="4"/>
      <c r="Z190" s="9" t="s">
        <v>33</v>
      </c>
      <c r="AA190" s="9"/>
      <c r="AB190" s="10">
        <f>AC190*AC184+AD190*AD184+AE190*AE184+AF190*AF184+AG190*AG184+AH190*AH184+AI190*AI184+AJ190*AJ184</f>
        <v>1.7050000000000001</v>
      </c>
      <c r="AC190" s="11">
        <v>5.0000000000000001E-3</v>
      </c>
      <c r="AD190" s="11">
        <v>5.0000000000000001E-3</v>
      </c>
      <c r="AE190" s="11">
        <v>5.0000000000000001E-3</v>
      </c>
      <c r="AF190" s="11">
        <v>5.0000000000000001E-3</v>
      </c>
      <c r="AG190" s="11">
        <v>5.0000000000000001E-3</v>
      </c>
      <c r="AH190" s="11">
        <v>5.0000000000000001E-3</v>
      </c>
      <c r="AI190" s="11">
        <v>5.0000000000000001E-3</v>
      </c>
      <c r="AJ190" s="11">
        <v>5.0000000000000001E-3</v>
      </c>
      <c r="AK190" s="4"/>
      <c r="BJ190" s="9" t="s">
        <v>38</v>
      </c>
      <c r="BK190" s="9"/>
      <c r="BL190" s="10">
        <f>BM190*BM185+BN190*BN185+BO190*BO185+BP190*BP185+BQ190*BQ185+BR190*BR185+BS190*BS185+BT190*BT185</f>
        <v>3.7816000000000001</v>
      </c>
      <c r="BM190" s="11">
        <f t="shared" si="97"/>
        <v>1.6200000000000003E-2</v>
      </c>
      <c r="BN190" s="11">
        <f t="shared" si="97"/>
        <v>1.8000000000000002E-2</v>
      </c>
      <c r="BO190" s="11">
        <v>0.02</v>
      </c>
      <c r="BP190" s="11">
        <f>BO190+(BO190*10%)</f>
        <v>2.1999999999999999E-2</v>
      </c>
      <c r="BQ190" s="11">
        <f>BP190+(BR190*10%)</f>
        <v>2.5999999999999999E-2</v>
      </c>
      <c r="BR190" s="11">
        <f>BO190+(BO190*100%)</f>
        <v>0.04</v>
      </c>
      <c r="BS190" s="11">
        <f>BQ190</f>
        <v>2.5999999999999999E-2</v>
      </c>
      <c r="BT190" s="11">
        <f>BP190</f>
        <v>2.1999999999999999E-2</v>
      </c>
      <c r="BU190" s="4"/>
    </row>
    <row r="191" spans="2:85" ht="18.75" customHeight="1" x14ac:dyDescent="0.25">
      <c r="N191" s="9" t="s">
        <v>52</v>
      </c>
      <c r="P191" s="10">
        <f>Q191*Q187+R191*R187+S191*S187+T191*T187+U191*U187+V191*V187+W191*W187+X191*X187</f>
        <v>1.7050000000000001</v>
      </c>
      <c r="Q191" s="11">
        <v>5.0000000000000001E-3</v>
      </c>
      <c r="R191" s="11">
        <v>5.0000000000000001E-3</v>
      </c>
      <c r="S191" s="11">
        <v>5.0000000000000001E-3</v>
      </c>
      <c r="T191" s="11">
        <v>5.0000000000000001E-3</v>
      </c>
      <c r="U191" s="11">
        <v>5.0000000000000001E-3</v>
      </c>
      <c r="V191" s="11">
        <v>5.0000000000000001E-3</v>
      </c>
      <c r="W191" s="11">
        <f>U191</f>
        <v>5.0000000000000001E-3</v>
      </c>
      <c r="X191" s="11">
        <f>T191</f>
        <v>5.0000000000000001E-3</v>
      </c>
      <c r="Y191" s="4"/>
      <c r="Z191" s="9" t="s">
        <v>35</v>
      </c>
      <c r="AA191" s="9"/>
      <c r="AB191" s="15"/>
      <c r="AC191" s="11" t="s">
        <v>36</v>
      </c>
      <c r="AD191" s="11" t="s">
        <v>36</v>
      </c>
      <c r="AE191" s="11" t="s">
        <v>36</v>
      </c>
      <c r="AF191" s="11" t="s">
        <v>36</v>
      </c>
      <c r="AG191" s="11" t="s">
        <v>36</v>
      </c>
      <c r="AH191" s="11" t="s">
        <v>36</v>
      </c>
      <c r="AI191" s="11" t="s">
        <v>36</v>
      </c>
      <c r="AJ191" s="11" t="s">
        <v>36</v>
      </c>
      <c r="AK191" s="4"/>
      <c r="BJ191" s="9" t="s">
        <v>33</v>
      </c>
      <c r="BK191" s="9"/>
      <c r="BL191" s="10">
        <f>BM191*BM185+BN191*BN185+BO191*BO185+BP191*BP185+BQ191*BQ185+BR191*BR185+BS191*BS185+BT191*BT185</f>
        <v>0.88500000000000012</v>
      </c>
      <c r="BM191" s="11">
        <v>5.0000000000000001E-3</v>
      </c>
      <c r="BN191" s="11">
        <v>5.0000000000000001E-3</v>
      </c>
      <c r="BO191" s="11">
        <v>5.0000000000000001E-3</v>
      </c>
      <c r="BP191" s="11">
        <v>5.0000000000000001E-3</v>
      </c>
      <c r="BQ191" s="11">
        <v>5.0000000000000001E-3</v>
      </c>
      <c r="BR191" s="11">
        <v>5.0000000000000001E-3</v>
      </c>
      <c r="BS191" s="11">
        <v>5.0000000000000001E-3</v>
      </c>
      <c r="BT191" s="11">
        <v>5.0000000000000001E-3</v>
      </c>
      <c r="BU191" s="4"/>
    </row>
    <row r="192" spans="2:85" ht="18.75" customHeight="1" x14ac:dyDescent="0.25">
      <c r="N192" s="9" t="s">
        <v>59</v>
      </c>
      <c r="P192" s="10">
        <f>Q192*Q187+R192*R187+S192*S187+T192*T187+U192*U187+V192*V187+W192*W187+X192*X187</f>
        <v>0</v>
      </c>
      <c r="Q192" s="11"/>
      <c r="R192" s="11"/>
      <c r="S192" s="11"/>
      <c r="T192" s="11"/>
      <c r="U192" s="11"/>
      <c r="V192" s="11"/>
      <c r="W192" s="11"/>
      <c r="X192" s="11"/>
      <c r="Y192" s="4"/>
      <c r="BJ192" s="9" t="s">
        <v>35</v>
      </c>
      <c r="BK192" s="9"/>
      <c r="BL192" s="15"/>
      <c r="BM192" s="11" t="s">
        <v>36</v>
      </c>
      <c r="BN192" s="11" t="s">
        <v>36</v>
      </c>
      <c r="BO192" s="11" t="s">
        <v>36</v>
      </c>
      <c r="BP192" s="11" t="s">
        <v>36</v>
      </c>
      <c r="BQ192" s="11" t="s">
        <v>36</v>
      </c>
      <c r="BR192" s="11" t="s">
        <v>36</v>
      </c>
      <c r="BS192" s="11" t="s">
        <v>36</v>
      </c>
      <c r="BT192" s="11" t="s">
        <v>36</v>
      </c>
      <c r="BU192" s="4"/>
    </row>
    <row r="193" spans="2:85" ht="18.75" customHeight="1" x14ac:dyDescent="0.25">
      <c r="N193" s="9" t="s">
        <v>33</v>
      </c>
      <c r="P193" s="10">
        <f>Q193*Q187+R193*R187+S193*S187+T193*T187+U193*U187+V193*V187+W193*W187+X193*X187</f>
        <v>1.7050000000000001</v>
      </c>
      <c r="Q193" s="11">
        <v>5.0000000000000001E-3</v>
      </c>
      <c r="R193" s="11">
        <v>5.0000000000000001E-3</v>
      </c>
      <c r="S193" s="11">
        <v>5.0000000000000001E-3</v>
      </c>
      <c r="T193" s="11">
        <v>5.0000000000000001E-3</v>
      </c>
      <c r="U193" s="11">
        <v>5.0000000000000001E-3</v>
      </c>
      <c r="V193" s="11">
        <v>5.0000000000000001E-3</v>
      </c>
      <c r="W193" s="11">
        <v>5.0000000000000001E-3</v>
      </c>
      <c r="X193" s="11">
        <v>5.0000000000000001E-3</v>
      </c>
      <c r="Y193" s="4"/>
    </row>
    <row r="194" spans="2:85" ht="18.75" customHeight="1" x14ac:dyDescent="0.25">
      <c r="N194" s="9" t="s">
        <v>35</v>
      </c>
      <c r="P194" s="10"/>
      <c r="Q194" s="4" t="s">
        <v>36</v>
      </c>
      <c r="R194" s="4" t="s">
        <v>36</v>
      </c>
      <c r="S194" s="4" t="s">
        <v>36</v>
      </c>
      <c r="T194" s="4" t="s">
        <v>36</v>
      </c>
      <c r="U194" s="4" t="s">
        <v>36</v>
      </c>
      <c r="V194" s="4" t="s">
        <v>36</v>
      </c>
      <c r="W194" s="4" t="s">
        <v>36</v>
      </c>
      <c r="X194" s="4" t="s">
        <v>36</v>
      </c>
      <c r="Y194" s="4"/>
    </row>
    <row r="195" spans="2:85" ht="18.75" customHeight="1" x14ac:dyDescent="0.25"/>
    <row r="196" spans="2:85" ht="18" customHeight="1" x14ac:dyDescent="0.25">
      <c r="B196" s="194" t="s">
        <v>116</v>
      </c>
      <c r="C196" s="195"/>
      <c r="D196" s="195"/>
      <c r="E196" s="195"/>
      <c r="F196" s="195"/>
      <c r="G196" s="195"/>
      <c r="H196" s="195"/>
      <c r="I196" s="195"/>
      <c r="J196" s="195"/>
      <c r="K196" s="195"/>
      <c r="L196" s="195"/>
      <c r="M196" s="196"/>
      <c r="N196" s="194" t="s">
        <v>70</v>
      </c>
      <c r="O196" s="195"/>
      <c r="P196" s="195"/>
      <c r="Q196" s="195"/>
      <c r="R196" s="195"/>
      <c r="S196" s="195"/>
      <c r="T196" s="195"/>
      <c r="U196" s="195"/>
      <c r="V196" s="195"/>
      <c r="W196" s="195"/>
      <c r="X196" s="195"/>
      <c r="Y196" s="196"/>
      <c r="Z196" s="194" t="s">
        <v>118</v>
      </c>
      <c r="AA196" s="195"/>
      <c r="AB196" s="195"/>
      <c r="AC196" s="195"/>
      <c r="AD196" s="195"/>
      <c r="AE196" s="195"/>
      <c r="AF196" s="195"/>
      <c r="AG196" s="195"/>
      <c r="AH196" s="195"/>
      <c r="AI196" s="195"/>
      <c r="AJ196" s="195"/>
      <c r="AK196" s="196"/>
      <c r="AL196" s="194" t="s">
        <v>117</v>
      </c>
      <c r="AM196" s="195"/>
      <c r="AN196" s="195"/>
      <c r="AO196" s="195"/>
      <c r="AP196" s="195"/>
      <c r="AQ196" s="195"/>
      <c r="AR196" s="195"/>
      <c r="AS196" s="195"/>
      <c r="AT196" s="195"/>
      <c r="AU196" s="195"/>
      <c r="AV196" s="195"/>
      <c r="AW196" s="196"/>
      <c r="AX196" s="194" t="s">
        <v>122</v>
      </c>
      <c r="AY196" s="195"/>
      <c r="AZ196" s="195"/>
      <c r="BA196" s="195"/>
      <c r="BB196" s="195"/>
      <c r="BC196" s="195"/>
      <c r="BD196" s="195"/>
      <c r="BE196" s="195"/>
      <c r="BF196" s="195"/>
      <c r="BG196" s="195"/>
      <c r="BH196" s="195"/>
      <c r="BI196" s="196"/>
      <c r="BJ196" s="194" t="s">
        <v>119</v>
      </c>
      <c r="BK196" s="195"/>
      <c r="BL196" s="195"/>
      <c r="BM196" s="195"/>
      <c r="BN196" s="195"/>
      <c r="BO196" s="195"/>
      <c r="BP196" s="195"/>
      <c r="BQ196" s="195"/>
      <c r="BR196" s="195"/>
      <c r="BS196" s="195"/>
      <c r="BT196" s="195"/>
      <c r="BU196" s="196"/>
      <c r="BV196" s="197" t="s">
        <v>120</v>
      </c>
      <c r="BW196" s="198"/>
      <c r="BX196" s="198"/>
      <c r="BY196" s="198"/>
      <c r="BZ196" s="198"/>
      <c r="CA196" s="198"/>
      <c r="CB196" s="198"/>
      <c r="CC196" s="198"/>
      <c r="CD196" s="198"/>
      <c r="CE196" s="198"/>
      <c r="CF196" s="198"/>
      <c r="CG196" s="199"/>
    </row>
    <row r="197" spans="2:85" ht="18" customHeight="1" x14ac:dyDescent="0.25">
      <c r="B197" s="4"/>
      <c r="C197" s="4"/>
      <c r="D197" s="5" t="s">
        <v>15</v>
      </c>
      <c r="E197" s="5" t="s">
        <v>16</v>
      </c>
      <c r="F197" s="5" t="s">
        <v>17</v>
      </c>
      <c r="G197" s="5" t="s">
        <v>18</v>
      </c>
      <c r="H197" s="5" t="s">
        <v>19</v>
      </c>
      <c r="I197" s="5" t="s">
        <v>20</v>
      </c>
      <c r="J197" s="5" t="s">
        <v>21</v>
      </c>
      <c r="K197" s="5" t="s">
        <v>22</v>
      </c>
      <c r="L197" s="5" t="s">
        <v>23</v>
      </c>
      <c r="M197" s="5"/>
      <c r="N197" s="4"/>
      <c r="O197" s="4"/>
      <c r="P197" s="5" t="s">
        <v>15</v>
      </c>
      <c r="Q197" s="5" t="s">
        <v>16</v>
      </c>
      <c r="R197" s="5" t="s">
        <v>17</v>
      </c>
      <c r="S197" s="5" t="s">
        <v>18</v>
      </c>
      <c r="T197" s="5" t="s">
        <v>19</v>
      </c>
      <c r="U197" s="5" t="s">
        <v>20</v>
      </c>
      <c r="V197" s="5" t="s">
        <v>21</v>
      </c>
      <c r="W197" s="5" t="s">
        <v>22</v>
      </c>
      <c r="X197" s="5" t="s">
        <v>23</v>
      </c>
      <c r="Y197" s="5"/>
      <c r="Z197" s="4"/>
      <c r="AA197" s="4"/>
      <c r="AB197" s="5" t="s">
        <v>15</v>
      </c>
      <c r="AC197" s="5" t="s">
        <v>16</v>
      </c>
      <c r="AD197" s="5" t="s">
        <v>17</v>
      </c>
      <c r="AE197" s="5" t="s">
        <v>18</v>
      </c>
      <c r="AF197" s="5" t="s">
        <v>19</v>
      </c>
      <c r="AG197" s="5" t="s">
        <v>20</v>
      </c>
      <c r="AH197" s="5" t="s">
        <v>21</v>
      </c>
      <c r="AI197" s="5" t="s">
        <v>22</v>
      </c>
      <c r="AJ197" s="5" t="s">
        <v>23</v>
      </c>
      <c r="AK197" s="5"/>
      <c r="AL197" s="4"/>
      <c r="AM197" s="4"/>
      <c r="AN197" s="5" t="s">
        <v>15</v>
      </c>
      <c r="AO197" s="5" t="s">
        <v>16</v>
      </c>
      <c r="AP197" s="5" t="s">
        <v>17</v>
      </c>
      <c r="AQ197" s="5" t="s">
        <v>18</v>
      </c>
      <c r="AR197" s="5" t="s">
        <v>19</v>
      </c>
      <c r="AS197" s="5" t="s">
        <v>20</v>
      </c>
      <c r="AT197" s="5" t="s">
        <v>21</v>
      </c>
      <c r="AU197" s="5" t="s">
        <v>22</v>
      </c>
      <c r="AV197" s="5" t="s">
        <v>23</v>
      </c>
      <c r="AW197" s="5"/>
      <c r="AX197" s="4"/>
      <c r="AY197" s="4"/>
      <c r="AZ197" s="5" t="s">
        <v>15</v>
      </c>
      <c r="BA197" s="5" t="s">
        <v>16</v>
      </c>
      <c r="BB197" s="5" t="s">
        <v>17</v>
      </c>
      <c r="BC197" s="5" t="s">
        <v>18</v>
      </c>
      <c r="BD197" s="5" t="s">
        <v>19</v>
      </c>
      <c r="BE197" s="5" t="s">
        <v>20</v>
      </c>
      <c r="BF197" s="5" t="s">
        <v>21</v>
      </c>
      <c r="BG197" s="5" t="s">
        <v>22</v>
      </c>
      <c r="BH197" s="5" t="s">
        <v>23</v>
      </c>
      <c r="BI197" s="5"/>
      <c r="BJ197" s="4"/>
      <c r="BK197" s="4"/>
      <c r="BL197" s="5" t="s">
        <v>15</v>
      </c>
      <c r="BM197" s="5" t="s">
        <v>16</v>
      </c>
      <c r="BN197" s="5" t="s">
        <v>17</v>
      </c>
      <c r="BO197" s="5" t="s">
        <v>18</v>
      </c>
      <c r="BP197" s="5" t="s">
        <v>19</v>
      </c>
      <c r="BQ197" s="5" t="s">
        <v>20</v>
      </c>
      <c r="BR197" s="5" t="s">
        <v>21</v>
      </c>
      <c r="BS197" s="5" t="s">
        <v>22</v>
      </c>
      <c r="BT197" s="5" t="s">
        <v>23</v>
      </c>
      <c r="BU197" s="5"/>
      <c r="BV197" s="4"/>
      <c r="BW197" s="4"/>
      <c r="BX197" s="5" t="s">
        <v>15</v>
      </c>
      <c r="BY197" s="5" t="s">
        <v>16</v>
      </c>
      <c r="BZ197" s="5" t="s">
        <v>17</v>
      </c>
      <c r="CA197" s="5" t="s">
        <v>18</v>
      </c>
      <c r="CB197" s="5" t="s">
        <v>19</v>
      </c>
      <c r="CC197" s="5" t="s">
        <v>20</v>
      </c>
      <c r="CD197" s="5" t="s">
        <v>21</v>
      </c>
      <c r="CE197" s="5" t="s">
        <v>22</v>
      </c>
      <c r="CF197" s="5" t="s">
        <v>23</v>
      </c>
      <c r="CG197" s="5"/>
    </row>
    <row r="198" spans="2:85" ht="18" customHeight="1" x14ac:dyDescent="0.25">
      <c r="B198" s="6" t="s">
        <v>24</v>
      </c>
      <c r="C198" s="6"/>
      <c r="D198" s="7">
        <f>SUM(E198:M198)</f>
        <v>31</v>
      </c>
      <c r="E198" s="7"/>
      <c r="F198" s="7"/>
      <c r="G198" s="7"/>
      <c r="H198" s="7"/>
      <c r="I198" s="7"/>
      <c r="J198" s="7">
        <v>30</v>
      </c>
      <c r="K198" s="7">
        <v>1</v>
      </c>
      <c r="L198" s="7"/>
      <c r="M198" s="8"/>
      <c r="N198" s="6" t="s">
        <v>24</v>
      </c>
      <c r="O198" s="6"/>
      <c r="P198" s="7">
        <f>SUM(Q198:Y198)</f>
        <v>0</v>
      </c>
      <c r="Q198" s="7"/>
      <c r="R198" s="7"/>
      <c r="S198" s="7"/>
      <c r="T198" s="7"/>
      <c r="U198" s="7"/>
      <c r="V198" s="7"/>
      <c r="W198" s="7"/>
      <c r="X198" s="7"/>
      <c r="Y198" s="8"/>
      <c r="Z198" s="6" t="s">
        <v>24</v>
      </c>
      <c r="AA198" s="6"/>
      <c r="AB198" s="7">
        <f>SUM(AC198:AK198)</f>
        <v>0</v>
      </c>
      <c r="AC198" s="7"/>
      <c r="AD198" s="7"/>
      <c r="AE198" s="7"/>
      <c r="AF198" s="7"/>
      <c r="AG198" s="7"/>
      <c r="AH198" s="7"/>
      <c r="AI198" s="7"/>
      <c r="AJ198" s="7"/>
      <c r="AK198" s="8"/>
      <c r="AL198" s="6" t="s">
        <v>24</v>
      </c>
      <c r="AM198" s="6"/>
      <c r="AN198" s="7">
        <f>SUM(AO198:AW198)</f>
        <v>31</v>
      </c>
      <c r="AO198" s="7"/>
      <c r="AP198" s="7"/>
      <c r="AQ198" s="7"/>
      <c r="AR198" s="7"/>
      <c r="AS198" s="7"/>
      <c r="AT198" s="7">
        <v>30</v>
      </c>
      <c r="AU198" s="7">
        <v>1</v>
      </c>
      <c r="AV198" s="7"/>
      <c r="AW198" s="8"/>
      <c r="AX198" s="6" t="s">
        <v>24</v>
      </c>
      <c r="AY198" s="6"/>
      <c r="AZ198" s="7">
        <f>SUM(BA198:BI198)</f>
        <v>30</v>
      </c>
      <c r="BA198" s="7"/>
      <c r="BB198" s="7"/>
      <c r="BC198" s="7"/>
      <c r="BD198" s="7"/>
      <c r="BE198" s="7"/>
      <c r="BF198" s="7">
        <v>30</v>
      </c>
      <c r="BG198" s="7"/>
      <c r="BH198" s="7"/>
      <c r="BI198" s="8"/>
      <c r="BJ198" s="6" t="s">
        <v>24</v>
      </c>
      <c r="BK198" s="6"/>
      <c r="BL198" s="7">
        <f>SUM(BM198:BU198)</f>
        <v>30</v>
      </c>
      <c r="BM198" s="7"/>
      <c r="BN198" s="7"/>
      <c r="BO198" s="7"/>
      <c r="BP198" s="7"/>
      <c r="BQ198" s="7"/>
      <c r="BR198" s="7">
        <v>30</v>
      </c>
      <c r="BS198" s="7"/>
      <c r="BT198" s="7"/>
      <c r="BU198" s="8"/>
      <c r="BV198" s="6" t="s">
        <v>24</v>
      </c>
      <c r="BW198" s="6"/>
      <c r="BX198" s="7">
        <f>SUM(BY199:CG199)</f>
        <v>0.68224999999999991</v>
      </c>
      <c r="BY198" s="7"/>
      <c r="BZ198" s="7"/>
      <c r="CA198" s="7"/>
      <c r="CB198" s="7"/>
      <c r="CC198" s="7"/>
      <c r="CD198" s="7">
        <v>30</v>
      </c>
      <c r="CE198" s="7"/>
      <c r="CF198" s="7"/>
      <c r="CG198" s="4"/>
    </row>
    <row r="199" spans="2:85" ht="18" customHeight="1" x14ac:dyDescent="0.25">
      <c r="B199" s="9" t="s">
        <v>121</v>
      </c>
      <c r="C199" s="9"/>
      <c r="D199" s="10">
        <f>E199*E198+F199*F198+G199*G198+H199*H198+I199*I198+J199*J198+K199*K198+L199*L198</f>
        <v>3.0659999999999998</v>
      </c>
      <c r="E199" s="11">
        <f t="shared" ref="E199:F201" si="99">F199-(F199*10%)</f>
        <v>4.0500000000000001E-2</v>
      </c>
      <c r="F199" s="11">
        <f t="shared" si="99"/>
        <v>4.4999999999999998E-2</v>
      </c>
      <c r="G199" s="11">
        <v>0.05</v>
      </c>
      <c r="H199" s="11">
        <f>G199+(G199*20%)</f>
        <v>6.0000000000000005E-2</v>
      </c>
      <c r="I199" s="11">
        <f>H199+(H199*10%)</f>
        <v>6.6000000000000003E-2</v>
      </c>
      <c r="J199" s="11">
        <v>0.1</v>
      </c>
      <c r="K199" s="11">
        <f>I199</f>
        <v>6.6000000000000003E-2</v>
      </c>
      <c r="L199" s="11">
        <f>H199</f>
        <v>6.0000000000000005E-2</v>
      </c>
      <c r="M199" s="4"/>
      <c r="N199" s="9" t="s">
        <v>73</v>
      </c>
      <c r="O199" s="9"/>
      <c r="P199" s="10">
        <f>Q199*Q198+R199*R198+S199*S198+T199*T198+U199*U198+V199*V198+W199*W198+X199*X198</f>
        <v>0</v>
      </c>
      <c r="Q199" s="11">
        <f t="shared" ref="Q199:R203" si="100">R199-(R199*10%)</f>
        <v>3.2400000000000005E-2</v>
      </c>
      <c r="R199" s="11">
        <f t="shared" si="100"/>
        <v>3.6000000000000004E-2</v>
      </c>
      <c r="S199" s="11">
        <v>0.04</v>
      </c>
      <c r="T199" s="11">
        <f t="shared" ref="T199:U201" si="101">S199+(S199*10%)</f>
        <v>4.3999999999999997E-2</v>
      </c>
      <c r="U199" s="11">
        <f t="shared" si="101"/>
        <v>4.8399999999999999E-2</v>
      </c>
      <c r="V199" s="11">
        <v>0.06</v>
      </c>
      <c r="W199" s="11">
        <f t="shared" ref="W199:W204" si="102">U199</f>
        <v>4.8399999999999999E-2</v>
      </c>
      <c r="X199" s="11">
        <f t="shared" ref="X199:X204" si="103">T199</f>
        <v>4.3999999999999997E-2</v>
      </c>
      <c r="Y199" s="4"/>
      <c r="Z199" s="9" t="s">
        <v>48</v>
      </c>
      <c r="AA199" s="9"/>
      <c r="AB199" s="10">
        <f>AC199*AC198+AD199*AD198+AE199*AE198+AF199*AF198+AG199*AG198+AH199*AH198+AI199*AI198+AJ199*AJ198</f>
        <v>0</v>
      </c>
      <c r="AC199" s="11">
        <f>AD199-(AD199*10%)</f>
        <v>7.2900000000000006E-2</v>
      </c>
      <c r="AD199" s="11">
        <f>AE199-(AE199*10%)</f>
        <v>8.1000000000000003E-2</v>
      </c>
      <c r="AE199" s="11">
        <v>0.09</v>
      </c>
      <c r="AF199" s="11">
        <f>AE199+(AE199*20%)</f>
        <v>0.108</v>
      </c>
      <c r="AG199" s="11">
        <f>AF199+(AF199*10%)</f>
        <v>0.1188</v>
      </c>
      <c r="AH199" s="11">
        <v>0.12</v>
      </c>
      <c r="AI199" s="11">
        <f>AG199</f>
        <v>0.1188</v>
      </c>
      <c r="AJ199" s="11">
        <f>AF199</f>
        <v>0.108</v>
      </c>
      <c r="AK199" s="4"/>
      <c r="AL199" s="9" t="s">
        <v>25</v>
      </c>
      <c r="AM199" s="9"/>
      <c r="AN199" s="10">
        <f>AO199*AO198+AP199*AP198+AQ199*AQ198+AR199*AR198+AS199*AS198+AT199*AT198+AU199*AU198+AV199*AV198</f>
        <v>3.1</v>
      </c>
      <c r="AO199" s="11">
        <f t="shared" ref="AO199:AP202" si="104">AP199-(AP199*10%)</f>
        <v>6.0750000000000005E-2</v>
      </c>
      <c r="AP199" s="11">
        <f t="shared" si="104"/>
        <v>6.7500000000000004E-2</v>
      </c>
      <c r="AQ199" s="11">
        <v>7.4999999999999997E-2</v>
      </c>
      <c r="AR199" s="11">
        <f>AQ199+(AQ199*20%)</f>
        <v>0.09</v>
      </c>
      <c r="AS199" s="11">
        <f>AR199+(AR199*10%)</f>
        <v>9.8999999999999991E-2</v>
      </c>
      <c r="AT199" s="11">
        <v>0.1</v>
      </c>
      <c r="AU199" s="11">
        <v>0.1</v>
      </c>
      <c r="AV199" s="11">
        <f>AR199</f>
        <v>0.09</v>
      </c>
      <c r="AW199" s="4"/>
      <c r="AX199" s="9" t="s">
        <v>125</v>
      </c>
      <c r="AY199" s="9"/>
      <c r="AZ199" s="10">
        <f>BA199*BA198+BB199*BB198+BC199*BC198+BD199*BD198+BE199*BE198+BF199*BF198+BG199*BG198+BH199*BH198</f>
        <v>1.7999999999999998</v>
      </c>
      <c r="BA199" s="11">
        <f>BB199-(BB199*10%)</f>
        <v>3.2400000000000005E-2</v>
      </c>
      <c r="BB199" s="11">
        <f>BC199-(BC199*10%)</f>
        <v>3.6000000000000004E-2</v>
      </c>
      <c r="BC199" s="11">
        <v>0.04</v>
      </c>
      <c r="BD199" s="11">
        <f>BC199+(BC199*10%)</f>
        <v>4.3999999999999997E-2</v>
      </c>
      <c r="BE199" s="11">
        <f>BD199+(BD199*10%)</f>
        <v>4.8399999999999999E-2</v>
      </c>
      <c r="BF199" s="11">
        <v>0.06</v>
      </c>
      <c r="BG199" s="11">
        <f>BE199</f>
        <v>4.8399999999999999E-2</v>
      </c>
      <c r="BH199" s="11">
        <f>BD199</f>
        <v>4.3999999999999997E-2</v>
      </c>
      <c r="BI199" s="4"/>
      <c r="BJ199" s="9" t="s">
        <v>73</v>
      </c>
      <c r="BK199" s="9"/>
      <c r="BL199" s="10">
        <f>BM199*BM198+BN199*BN198+BO199*BO198+BP199*BP198+BQ199*BQ198+BR199*BR198+BS199*BS198+BT199*BT198</f>
        <v>1.7999999999999998</v>
      </c>
      <c r="BM199" s="11">
        <f t="shared" ref="BM199:BN204" si="105">BN199-(BN199*10%)</f>
        <v>3.2400000000000005E-2</v>
      </c>
      <c r="BN199" s="11">
        <f t="shared" si="105"/>
        <v>3.6000000000000004E-2</v>
      </c>
      <c r="BO199" s="11">
        <v>0.04</v>
      </c>
      <c r="BP199" s="11">
        <f t="shared" ref="BP199:BQ204" si="106">BO199+(BO199*10%)</f>
        <v>4.3999999999999997E-2</v>
      </c>
      <c r="BQ199" s="11">
        <f t="shared" si="106"/>
        <v>4.8399999999999999E-2</v>
      </c>
      <c r="BR199" s="11">
        <v>0.06</v>
      </c>
      <c r="BS199" s="11">
        <f t="shared" ref="BS199:BS205" si="107">BQ199</f>
        <v>4.8399999999999999E-2</v>
      </c>
      <c r="BT199" s="11">
        <f t="shared" ref="BT199:BT205" si="108">BP199</f>
        <v>4.3999999999999997E-2</v>
      </c>
      <c r="BU199" s="4"/>
      <c r="BV199" s="9" t="s">
        <v>30</v>
      </c>
      <c r="BW199" s="9"/>
      <c r="BX199" s="10">
        <f>BY199*BY198+BZ199*BZ198+CA199*CA198+CB199*CB198+CC199*CC198+CD199*CD198+CE199*CE198+CF199*CF198</f>
        <v>3</v>
      </c>
      <c r="BY199" s="11">
        <f t="shared" ref="BY199:BZ204" si="109">BZ199-(BZ199*10%)</f>
        <v>6.0750000000000005E-2</v>
      </c>
      <c r="BZ199" s="11">
        <f t="shared" si="109"/>
        <v>6.7500000000000004E-2</v>
      </c>
      <c r="CA199" s="11">
        <v>7.4999999999999997E-2</v>
      </c>
      <c r="CB199" s="11">
        <f t="shared" ref="CB199:CB204" si="110">CA199+(CA199*20%)</f>
        <v>0.09</v>
      </c>
      <c r="CC199" s="11">
        <f>CB199+(CB199*10%)</f>
        <v>9.8999999999999991E-2</v>
      </c>
      <c r="CD199" s="11">
        <v>0.1</v>
      </c>
      <c r="CE199" s="11">
        <v>0.1</v>
      </c>
      <c r="CF199" s="11">
        <f>CB199</f>
        <v>0.09</v>
      </c>
      <c r="CG199" s="4"/>
    </row>
    <row r="200" spans="2:85" ht="18" customHeight="1" x14ac:dyDescent="0.25">
      <c r="B200" s="9" t="s">
        <v>52</v>
      </c>
      <c r="C200" s="9"/>
      <c r="D200" s="10">
        <f>E200*E198+F200*F198+G200*G198+H200*H198+I200*I198+J200*J198+K200*K198+L200*L198</f>
        <v>0.61499999999999999</v>
      </c>
      <c r="E200" s="11">
        <f t="shared" si="99"/>
        <v>1.2149999999999999E-2</v>
      </c>
      <c r="F200" s="11">
        <f t="shared" si="99"/>
        <v>1.35E-2</v>
      </c>
      <c r="G200" s="11">
        <v>1.4999999999999999E-2</v>
      </c>
      <c r="H200" s="11">
        <v>1.4999999999999999E-2</v>
      </c>
      <c r="I200" s="11">
        <v>1.4999999999999999E-2</v>
      </c>
      <c r="J200" s="11">
        <v>0.02</v>
      </c>
      <c r="K200" s="11">
        <v>1.4999999999999999E-2</v>
      </c>
      <c r="L200" s="11">
        <v>1.4999999999999999E-2</v>
      </c>
      <c r="M200" s="4"/>
      <c r="N200" s="9" t="s">
        <v>74</v>
      </c>
      <c r="O200" s="9"/>
      <c r="P200" s="10">
        <f>Q200*Q198+R200*R198+S200*S198+T200*T198+U200*U198+V200*V198+W200*W198+X200*X198</f>
        <v>0</v>
      </c>
      <c r="Q200" s="11">
        <f t="shared" si="100"/>
        <v>6.0749999999999997E-3</v>
      </c>
      <c r="R200" s="11">
        <f t="shared" si="100"/>
        <v>6.7499999999999999E-3</v>
      </c>
      <c r="S200" s="11">
        <v>7.4999999999999997E-3</v>
      </c>
      <c r="T200" s="11">
        <f t="shared" si="101"/>
        <v>8.2500000000000004E-3</v>
      </c>
      <c r="U200" s="11">
        <f t="shared" si="101"/>
        <v>9.0749999999999997E-3</v>
      </c>
      <c r="V200" s="11">
        <v>1.4999999999999999E-2</v>
      </c>
      <c r="W200" s="11">
        <f t="shared" si="102"/>
        <v>9.0749999999999997E-3</v>
      </c>
      <c r="X200" s="11">
        <f t="shared" si="103"/>
        <v>8.2500000000000004E-3</v>
      </c>
      <c r="Y200" s="4"/>
      <c r="Z200" s="9" t="s">
        <v>33</v>
      </c>
      <c r="AA200" s="9"/>
      <c r="AB200" s="10">
        <f>AC200*AC198+AD200*AD198+AE200*AE198+AF200*AF198+AG200*AG198+AH200*AH198+AI200*AI198+AJ200*AJ198</f>
        <v>0</v>
      </c>
      <c r="AC200" s="11">
        <v>5.0000000000000001E-3</v>
      </c>
      <c r="AD200" s="11">
        <v>5.0000000000000001E-3</v>
      </c>
      <c r="AE200" s="11">
        <v>5.0000000000000001E-3</v>
      </c>
      <c r="AF200" s="11">
        <v>5.0000000000000001E-3</v>
      </c>
      <c r="AG200" s="11">
        <v>5.0000000000000001E-3</v>
      </c>
      <c r="AH200" s="11">
        <v>5.0000000000000001E-3</v>
      </c>
      <c r="AI200" s="11">
        <f>AG200</f>
        <v>5.0000000000000001E-3</v>
      </c>
      <c r="AJ200" s="11">
        <f>AF200</f>
        <v>5.0000000000000001E-3</v>
      </c>
      <c r="AK200" s="4"/>
      <c r="AL200" s="9" t="s">
        <v>27</v>
      </c>
      <c r="AM200" s="9"/>
      <c r="AN200" s="10">
        <f>AO200*AO198+AP200*AP198+AQ200*AQ198+AR200*AR198+AS200*AS198+AT200*AT198+AU200*AU198+AV200*AV198</f>
        <v>0.91979999999999995</v>
      </c>
      <c r="AO200" s="11">
        <f t="shared" si="104"/>
        <v>1.2149999999999999E-2</v>
      </c>
      <c r="AP200" s="11">
        <f t="shared" si="104"/>
        <v>1.35E-2</v>
      </c>
      <c r="AQ200" s="11">
        <v>1.4999999999999999E-2</v>
      </c>
      <c r="AR200" s="11">
        <f>AQ200+(AQ200*20%)</f>
        <v>1.7999999999999999E-2</v>
      </c>
      <c r="AS200" s="11">
        <f>AR200+(AR200*10%)</f>
        <v>1.9799999999999998E-2</v>
      </c>
      <c r="AT200" s="11">
        <v>0.03</v>
      </c>
      <c r="AU200" s="11">
        <f>AS200</f>
        <v>1.9799999999999998E-2</v>
      </c>
      <c r="AV200" s="11">
        <f>AR200</f>
        <v>1.7999999999999999E-2</v>
      </c>
      <c r="AW200" s="4"/>
      <c r="AX200" s="9" t="s">
        <v>48</v>
      </c>
      <c r="AY200" s="9"/>
      <c r="AZ200" s="10">
        <f>BA200*BA198+BB200*BB198+BC200*BC198+BD200*BD198+BE200*BE198+BF200*BF198+BG200*BG198+BH200*BH198</f>
        <v>0.44999999999999996</v>
      </c>
      <c r="BA200" s="11">
        <f>BB200-(BB200*10%)</f>
        <v>6.0749999999999997E-3</v>
      </c>
      <c r="BB200" s="11">
        <f>BC200-(BC200*10%)</f>
        <v>6.7499999999999999E-3</v>
      </c>
      <c r="BC200" s="11">
        <v>7.4999999999999997E-3</v>
      </c>
      <c r="BD200" s="11">
        <f>BC200+(BC200*10%)</f>
        <v>8.2500000000000004E-3</v>
      </c>
      <c r="BE200" s="11">
        <f>BD200+(BD200*10%)</f>
        <v>9.0749999999999997E-3</v>
      </c>
      <c r="BF200" s="11">
        <v>1.4999999999999999E-2</v>
      </c>
      <c r="BG200" s="11">
        <f>BE200</f>
        <v>9.0749999999999997E-3</v>
      </c>
      <c r="BH200" s="11">
        <f>BD200</f>
        <v>8.2500000000000004E-3</v>
      </c>
      <c r="BI200" s="4"/>
      <c r="BJ200" s="9" t="s">
        <v>74</v>
      </c>
      <c r="BK200" s="9"/>
      <c r="BL200" s="10">
        <f>BM200*BM198+BN200*BN198+BO200*BO198+BP200*BP198+BQ200*BQ198+BR200*BR198+BS200*BS198+BT200*BT198</f>
        <v>0.44999999999999996</v>
      </c>
      <c r="BM200" s="11">
        <f t="shared" si="105"/>
        <v>6.0749999999999997E-3</v>
      </c>
      <c r="BN200" s="11">
        <f t="shared" si="105"/>
        <v>6.7499999999999999E-3</v>
      </c>
      <c r="BO200" s="11">
        <v>7.4999999999999997E-3</v>
      </c>
      <c r="BP200" s="11">
        <f t="shared" si="106"/>
        <v>8.2500000000000004E-3</v>
      </c>
      <c r="BQ200" s="11">
        <f t="shared" si="106"/>
        <v>9.0749999999999997E-3</v>
      </c>
      <c r="BR200" s="11">
        <v>1.4999999999999999E-2</v>
      </c>
      <c r="BS200" s="11">
        <f t="shared" si="107"/>
        <v>9.0749999999999997E-3</v>
      </c>
      <c r="BT200" s="11">
        <f t="shared" si="108"/>
        <v>8.2500000000000004E-3</v>
      </c>
      <c r="BU200" s="4"/>
      <c r="BV200" s="9" t="s">
        <v>32</v>
      </c>
      <c r="BW200" s="9"/>
      <c r="BX200" s="10">
        <f>BY200*BY198+BZ200*BZ198+CA200*CA198+CB200*CB198+CC200*CC198+CD200*CD198+CE200*CE198+CF200*CF198</f>
        <v>2.25</v>
      </c>
      <c r="BY200" s="11">
        <f t="shared" si="109"/>
        <v>2.0250000000000001E-2</v>
      </c>
      <c r="BZ200" s="11">
        <f t="shared" si="109"/>
        <v>2.2499999999999999E-2</v>
      </c>
      <c r="CA200" s="11">
        <v>2.5000000000000001E-2</v>
      </c>
      <c r="CB200" s="11">
        <f t="shared" si="110"/>
        <v>3.0000000000000002E-2</v>
      </c>
      <c r="CC200" s="11">
        <f>CB200+(CB200*10%)</f>
        <v>3.3000000000000002E-2</v>
      </c>
      <c r="CD200" s="11">
        <v>7.4999999999999997E-2</v>
      </c>
      <c r="CE200" s="11">
        <f>CC200</f>
        <v>3.3000000000000002E-2</v>
      </c>
      <c r="CF200" s="11">
        <f>CB200</f>
        <v>3.0000000000000002E-2</v>
      </c>
      <c r="CG200" s="4"/>
    </row>
    <row r="201" spans="2:85" ht="18" customHeight="1" x14ac:dyDescent="0.25">
      <c r="B201" s="9" t="s">
        <v>33</v>
      </c>
      <c r="C201" s="9"/>
      <c r="D201" s="10">
        <f>E201*E198+F201*F198+G201*G198+H201*H198+I201*I198+J201*J198+K201*K198+L201*L198</f>
        <v>0.61319999999999997</v>
      </c>
      <c r="E201" s="11">
        <f t="shared" si="99"/>
        <v>8.1000000000000013E-3</v>
      </c>
      <c r="F201" s="11">
        <f t="shared" si="99"/>
        <v>9.0000000000000011E-3</v>
      </c>
      <c r="G201" s="11">
        <v>0.01</v>
      </c>
      <c r="H201" s="11">
        <f>G201+(G201*20%)</f>
        <v>1.2E-2</v>
      </c>
      <c r="I201" s="11">
        <f>H201+(H201*10%)</f>
        <v>1.32E-2</v>
      </c>
      <c r="J201" s="11">
        <v>0.02</v>
      </c>
      <c r="K201" s="11">
        <f>I201</f>
        <v>1.32E-2</v>
      </c>
      <c r="L201" s="11">
        <f>H201</f>
        <v>1.2E-2</v>
      </c>
      <c r="M201" s="4"/>
      <c r="N201" s="9" t="s">
        <v>75</v>
      </c>
      <c r="O201" s="9"/>
      <c r="P201" s="10">
        <f>Q201*Q198+R201*R198+S201*S198+T201*T198+U201*U198+V201*V198+W201*W198+X201*X198</f>
        <v>0</v>
      </c>
      <c r="Q201" s="11">
        <f t="shared" si="100"/>
        <v>6.0749999999999997E-3</v>
      </c>
      <c r="R201" s="11">
        <f t="shared" si="100"/>
        <v>6.7499999999999999E-3</v>
      </c>
      <c r="S201" s="11">
        <v>7.4999999999999997E-3</v>
      </c>
      <c r="T201" s="11">
        <f t="shared" si="101"/>
        <v>8.2500000000000004E-3</v>
      </c>
      <c r="U201" s="11">
        <f t="shared" si="101"/>
        <v>9.0749999999999997E-3</v>
      </c>
      <c r="V201" s="11">
        <v>1.4999999999999999E-2</v>
      </c>
      <c r="W201" s="11">
        <f t="shared" si="102"/>
        <v>9.0749999999999997E-3</v>
      </c>
      <c r="X201" s="11">
        <f t="shared" si="103"/>
        <v>8.2500000000000004E-3</v>
      </c>
      <c r="Y201" s="4"/>
      <c r="Z201" s="9" t="s">
        <v>35</v>
      </c>
      <c r="AA201" s="9"/>
      <c r="AB201" s="15"/>
      <c r="AC201" s="11" t="s">
        <v>36</v>
      </c>
      <c r="AD201" s="11" t="s">
        <v>36</v>
      </c>
      <c r="AE201" s="11" t="s">
        <v>36</v>
      </c>
      <c r="AF201" s="11" t="s">
        <v>36</v>
      </c>
      <c r="AG201" s="11" t="s">
        <v>36</v>
      </c>
      <c r="AH201" s="11" t="s">
        <v>36</v>
      </c>
      <c r="AI201" s="11" t="s">
        <v>36</v>
      </c>
      <c r="AJ201" s="11" t="s">
        <v>36</v>
      </c>
      <c r="AK201" s="4"/>
      <c r="AL201" s="9" t="s">
        <v>92</v>
      </c>
      <c r="AM201" s="9"/>
      <c r="AN201" s="10">
        <f>AO201*AO198+AP201*AP198+AQ201*AQ198+AR201*AR198+AS201*AS198+AT201*AT198+AU201*AU198+AV201*AV198</f>
        <v>0.61319999999999997</v>
      </c>
      <c r="AO201" s="11">
        <f t="shared" si="104"/>
        <v>8.1000000000000013E-3</v>
      </c>
      <c r="AP201" s="11">
        <f t="shared" si="104"/>
        <v>9.0000000000000011E-3</v>
      </c>
      <c r="AQ201" s="11">
        <v>0.01</v>
      </c>
      <c r="AR201" s="11">
        <f>AQ201+(AQ201*20%)</f>
        <v>1.2E-2</v>
      </c>
      <c r="AS201" s="11">
        <f>AR201+(AR201*10%)</f>
        <v>1.32E-2</v>
      </c>
      <c r="AT201" s="11">
        <v>0.02</v>
      </c>
      <c r="AU201" s="11">
        <f>AS201</f>
        <v>1.32E-2</v>
      </c>
      <c r="AV201" s="11">
        <f>AR201</f>
        <v>1.2E-2</v>
      </c>
      <c r="AW201" s="4"/>
      <c r="AX201" s="9" t="s">
        <v>33</v>
      </c>
      <c r="AY201" s="9"/>
      <c r="AZ201" s="10">
        <f>BA201*BA198+BB201*BB198+BC201*BC198+BD201*BD198+BE201*BE198+BF201*BF198+BG201*BG198+BH201*BH198</f>
        <v>0.15</v>
      </c>
      <c r="BA201" s="11">
        <v>5.0000000000000001E-3</v>
      </c>
      <c r="BB201" s="11">
        <v>5.0000000000000001E-3</v>
      </c>
      <c r="BC201" s="11">
        <v>5.0000000000000001E-3</v>
      </c>
      <c r="BD201" s="11">
        <v>5.0000000000000001E-3</v>
      </c>
      <c r="BE201" s="11">
        <v>5.0000000000000001E-3</v>
      </c>
      <c r="BF201" s="11">
        <v>5.0000000000000001E-3</v>
      </c>
      <c r="BG201" s="11">
        <f>BE201</f>
        <v>5.0000000000000001E-3</v>
      </c>
      <c r="BH201" s="11">
        <f>BD201</f>
        <v>5.0000000000000001E-3</v>
      </c>
      <c r="BI201" s="4"/>
      <c r="BJ201" s="9" t="s">
        <v>75</v>
      </c>
      <c r="BK201" s="9"/>
      <c r="BL201" s="10">
        <f>BM201*BM198+BN201*BN198+BO201*BO198+BP201*BP198+BQ201*BQ198+BR201*BR198+BS201*BS198+BT201*BT198</f>
        <v>0.44999999999999996</v>
      </c>
      <c r="BM201" s="11">
        <f t="shared" si="105"/>
        <v>6.0749999999999997E-3</v>
      </c>
      <c r="BN201" s="11">
        <f t="shared" si="105"/>
        <v>6.7499999999999999E-3</v>
      </c>
      <c r="BO201" s="11">
        <v>7.4999999999999997E-3</v>
      </c>
      <c r="BP201" s="11">
        <f t="shared" si="106"/>
        <v>8.2500000000000004E-3</v>
      </c>
      <c r="BQ201" s="11">
        <f t="shared" si="106"/>
        <v>9.0749999999999997E-3</v>
      </c>
      <c r="BR201" s="11">
        <v>1.4999999999999999E-2</v>
      </c>
      <c r="BS201" s="11">
        <f t="shared" si="107"/>
        <v>9.0749999999999997E-3</v>
      </c>
      <c r="BT201" s="11">
        <f t="shared" si="108"/>
        <v>8.2500000000000004E-3</v>
      </c>
      <c r="BU201" s="4"/>
      <c r="BV201" s="9" t="s">
        <v>31</v>
      </c>
      <c r="BW201" s="9"/>
      <c r="BX201" s="10">
        <f>BY201*BY198+BZ201*BZ198+CA201*CA198+CB201*CB198+CC201*CC198+CD201*CD198+CE201*CE198+CF201*CF198</f>
        <v>2.25</v>
      </c>
      <c r="BY201" s="11">
        <f t="shared" si="109"/>
        <v>2.0250000000000001E-2</v>
      </c>
      <c r="BZ201" s="11">
        <f t="shared" si="109"/>
        <v>2.2499999999999999E-2</v>
      </c>
      <c r="CA201" s="11">
        <v>2.5000000000000001E-2</v>
      </c>
      <c r="CB201" s="11">
        <f t="shared" si="110"/>
        <v>3.0000000000000002E-2</v>
      </c>
      <c r="CC201" s="11">
        <f>CB201+(CB201*10%)</f>
        <v>3.3000000000000002E-2</v>
      </c>
      <c r="CD201" s="11">
        <v>7.4999999999999997E-2</v>
      </c>
      <c r="CE201" s="11">
        <f>CC201</f>
        <v>3.3000000000000002E-2</v>
      </c>
      <c r="CF201" s="11">
        <f>CB201</f>
        <v>3.0000000000000002E-2</v>
      </c>
      <c r="CG201" s="4"/>
    </row>
    <row r="202" spans="2:85" ht="18" customHeight="1" x14ac:dyDescent="0.25">
      <c r="B202" s="9" t="s">
        <v>35</v>
      </c>
      <c r="C202" s="9"/>
      <c r="D202" s="15"/>
      <c r="E202" s="4" t="s">
        <v>36</v>
      </c>
      <c r="F202" s="4" t="s">
        <v>36</v>
      </c>
      <c r="G202" s="4" t="s">
        <v>36</v>
      </c>
      <c r="H202" s="4" t="s">
        <v>36</v>
      </c>
      <c r="I202" s="4" t="s">
        <v>36</v>
      </c>
      <c r="J202" s="4" t="s">
        <v>36</v>
      </c>
      <c r="K202" s="4" t="s">
        <v>36</v>
      </c>
      <c r="L202" s="4" t="s">
        <v>36</v>
      </c>
      <c r="M202" s="4"/>
      <c r="N202" s="9" t="s">
        <v>76</v>
      </c>
      <c r="O202" s="9"/>
      <c r="P202" s="10">
        <f>Q202*Q198+R202*R198+S202*S198+T202*T198+U202*U198+V202*V198+W202*W198+X202*X198</f>
        <v>0</v>
      </c>
      <c r="Q202" s="11">
        <f t="shared" si="100"/>
        <v>4.0500000000000006E-3</v>
      </c>
      <c r="R202" s="11">
        <f t="shared" si="100"/>
        <v>4.5000000000000005E-3</v>
      </c>
      <c r="S202" s="11">
        <v>5.0000000000000001E-3</v>
      </c>
      <c r="T202" s="11">
        <f>S202+(S202*20%)</f>
        <v>6.0000000000000001E-3</v>
      </c>
      <c r="U202" s="11">
        <f>T202+(T202*10%)</f>
        <v>6.6E-3</v>
      </c>
      <c r="V202" s="11">
        <v>0.01</v>
      </c>
      <c r="W202" s="11">
        <f t="shared" si="102"/>
        <v>6.6E-3</v>
      </c>
      <c r="X202" s="11">
        <f t="shared" si="103"/>
        <v>6.0000000000000001E-3</v>
      </c>
      <c r="Y202" s="4"/>
      <c r="Z202" s="191" t="s">
        <v>123</v>
      </c>
      <c r="AA202" s="192"/>
      <c r="AB202" s="192"/>
      <c r="AC202" s="192"/>
      <c r="AD202" s="192"/>
      <c r="AE202" s="192"/>
      <c r="AF202" s="192"/>
      <c r="AG202" s="192"/>
      <c r="AH202" s="192"/>
      <c r="AI202" s="192"/>
      <c r="AJ202" s="192"/>
      <c r="AK202" s="193"/>
      <c r="AL202" s="9" t="s">
        <v>48</v>
      </c>
      <c r="AM202" s="9"/>
      <c r="AN202" s="10">
        <f>AO202*AO198+AP202*AP198+AQ202*AQ198+AR202*AR198+AS202*AS198+AT202*AT198+AU202*AU198+AV202*AV198</f>
        <v>24.052800000000001</v>
      </c>
      <c r="AO202" s="11">
        <f t="shared" si="104"/>
        <v>3.2400000000000005E-2</v>
      </c>
      <c r="AP202" s="11">
        <f t="shared" si="104"/>
        <v>3.6000000000000004E-2</v>
      </c>
      <c r="AQ202" s="11">
        <v>0.04</v>
      </c>
      <c r="AR202" s="11">
        <f>AQ202+(AQ202*20%)</f>
        <v>4.8000000000000001E-2</v>
      </c>
      <c r="AS202" s="11">
        <f>AR202+(AR202*10%)</f>
        <v>5.28E-2</v>
      </c>
      <c r="AT202" s="11">
        <v>0.8</v>
      </c>
      <c r="AU202" s="11">
        <f>AS202</f>
        <v>5.28E-2</v>
      </c>
      <c r="AV202" s="11">
        <f>AR202</f>
        <v>4.8000000000000001E-2</v>
      </c>
      <c r="AW202" s="4"/>
      <c r="AX202" s="9" t="s">
        <v>35</v>
      </c>
      <c r="AY202" s="9"/>
      <c r="AZ202" s="15"/>
      <c r="BA202" s="11" t="s">
        <v>36</v>
      </c>
      <c r="BB202" s="11" t="s">
        <v>36</v>
      </c>
      <c r="BC202" s="11" t="s">
        <v>36</v>
      </c>
      <c r="BD202" s="11" t="s">
        <v>36</v>
      </c>
      <c r="BE202" s="11" t="s">
        <v>36</v>
      </c>
      <c r="BF202" s="11" t="s">
        <v>36</v>
      </c>
      <c r="BG202" s="11" t="s">
        <v>36</v>
      </c>
      <c r="BH202" s="11" t="s">
        <v>36</v>
      </c>
      <c r="BI202" s="4"/>
      <c r="BJ202" s="9" t="s">
        <v>76</v>
      </c>
      <c r="BK202" s="9"/>
      <c r="BL202" s="10">
        <f>BM202*BM198+BN202*BN198+BO202*BO198+BP202*BP198+BQ202*BQ198+BR202*BR198+BS202*BS198+BT202*BT198</f>
        <v>0.3</v>
      </c>
      <c r="BM202" s="11">
        <f t="shared" si="105"/>
        <v>4.0500000000000006E-3</v>
      </c>
      <c r="BN202" s="11">
        <f t="shared" si="105"/>
        <v>4.5000000000000005E-3</v>
      </c>
      <c r="BO202" s="11">
        <v>5.0000000000000001E-3</v>
      </c>
      <c r="BP202" s="11">
        <f t="shared" si="106"/>
        <v>5.4999999999999997E-3</v>
      </c>
      <c r="BQ202" s="11">
        <f t="shared" si="106"/>
        <v>6.0499999999999998E-3</v>
      </c>
      <c r="BR202" s="11">
        <v>0.01</v>
      </c>
      <c r="BS202" s="11">
        <f t="shared" si="107"/>
        <v>6.0499999999999998E-3</v>
      </c>
      <c r="BT202" s="11">
        <f t="shared" si="108"/>
        <v>5.4999999999999997E-3</v>
      </c>
      <c r="BU202" s="4"/>
      <c r="BV202" s="9" t="s">
        <v>56</v>
      </c>
      <c r="BW202" s="9"/>
      <c r="BX202" s="10">
        <f>BY202*BY198+BZ202*BZ198+CA202*CA198+CB202*CB198+CC202*CC198+CD202*CD198+CE202*CE198+CF202*CF198</f>
        <v>1.5</v>
      </c>
      <c r="BY202" s="11">
        <f t="shared" si="109"/>
        <v>2.4299999999999999E-2</v>
      </c>
      <c r="BZ202" s="11">
        <f t="shared" si="109"/>
        <v>2.7E-2</v>
      </c>
      <c r="CA202" s="11">
        <v>0.03</v>
      </c>
      <c r="CB202" s="11">
        <f t="shared" si="110"/>
        <v>3.5999999999999997E-2</v>
      </c>
      <c r="CC202" s="11">
        <f>CB202</f>
        <v>3.5999999999999997E-2</v>
      </c>
      <c r="CD202" s="11">
        <v>0.05</v>
      </c>
      <c r="CE202" s="11">
        <f>CC202</f>
        <v>3.5999999999999997E-2</v>
      </c>
      <c r="CF202" s="11">
        <f>CA202</f>
        <v>0.03</v>
      </c>
      <c r="CG202" s="4"/>
    </row>
    <row r="203" spans="2:85" ht="18" customHeight="1" x14ac:dyDescent="0.25">
      <c r="B203" s="191" t="s">
        <v>124</v>
      </c>
      <c r="C203" s="192"/>
      <c r="D203" s="192"/>
      <c r="E203" s="192"/>
      <c r="F203" s="192"/>
      <c r="G203" s="192"/>
      <c r="H203" s="192"/>
      <c r="I203" s="192"/>
      <c r="J203" s="192"/>
      <c r="K203" s="192"/>
      <c r="L203" s="192"/>
      <c r="M203" s="193"/>
      <c r="N203" s="9" t="s">
        <v>79</v>
      </c>
      <c r="O203" s="9"/>
      <c r="P203" s="10">
        <f>Q203*Q198+R203*R198+S203*S198+T203*T198+U203*U198+V203*V198+W203*W198+X203*X198</f>
        <v>0</v>
      </c>
      <c r="Q203" s="11">
        <f t="shared" si="100"/>
        <v>4.0500000000000006E-3</v>
      </c>
      <c r="R203" s="11">
        <f t="shared" si="100"/>
        <v>4.5000000000000005E-3</v>
      </c>
      <c r="S203" s="11">
        <v>5.0000000000000001E-3</v>
      </c>
      <c r="T203" s="11">
        <f>S203+(S203*20%)</f>
        <v>6.0000000000000001E-3</v>
      </c>
      <c r="U203" s="11">
        <f>T203+(T203*10%)</f>
        <v>6.6E-3</v>
      </c>
      <c r="V203" s="11">
        <v>0.01</v>
      </c>
      <c r="W203" s="11">
        <f t="shared" si="102"/>
        <v>6.6E-3</v>
      </c>
      <c r="X203" s="11">
        <f t="shared" si="103"/>
        <v>6.0000000000000001E-3</v>
      </c>
      <c r="Y203" s="4"/>
      <c r="Z203" s="4"/>
      <c r="AA203" s="4"/>
      <c r="AB203" s="5" t="s">
        <v>15</v>
      </c>
      <c r="AC203" s="5" t="s">
        <v>16</v>
      </c>
      <c r="AD203" s="5" t="s">
        <v>17</v>
      </c>
      <c r="AE203" s="5" t="s">
        <v>18</v>
      </c>
      <c r="AF203" s="5" t="s">
        <v>19</v>
      </c>
      <c r="AG203" s="5" t="s">
        <v>20</v>
      </c>
      <c r="AH203" s="5" t="s">
        <v>21</v>
      </c>
      <c r="AI203" s="5" t="s">
        <v>22</v>
      </c>
      <c r="AJ203" s="5" t="s">
        <v>23</v>
      </c>
      <c r="AK203" s="5"/>
      <c r="AL203" s="9" t="s">
        <v>33</v>
      </c>
      <c r="AM203" s="9"/>
      <c r="AN203" s="10">
        <f>AO203*AO198+AP203*AP198+AQ203*AQ198+AR203*AR198+AS203*AS198+AT203*AT198+AU203*AU198+AV203*AV198</f>
        <v>0.155</v>
      </c>
      <c r="AO203" s="11">
        <v>5.0000000000000001E-3</v>
      </c>
      <c r="AP203" s="11">
        <v>5.0000000000000001E-3</v>
      </c>
      <c r="AQ203" s="11">
        <v>5.0000000000000001E-3</v>
      </c>
      <c r="AR203" s="11">
        <v>5.0000000000000001E-3</v>
      </c>
      <c r="AS203" s="11">
        <v>5.0000000000000001E-3</v>
      </c>
      <c r="AT203" s="11">
        <v>5.0000000000000001E-3</v>
      </c>
      <c r="AU203" s="11">
        <v>5.0000000000000001E-3</v>
      </c>
      <c r="AV203" s="11">
        <v>5.0000000000000001E-3</v>
      </c>
      <c r="AW203" s="4"/>
      <c r="AX203" s="191" t="s">
        <v>127</v>
      </c>
      <c r="AY203" s="192"/>
      <c r="AZ203" s="192"/>
      <c r="BA203" s="192"/>
      <c r="BB203" s="192"/>
      <c r="BC203" s="192"/>
      <c r="BD203" s="192"/>
      <c r="BE203" s="192"/>
      <c r="BF203" s="192"/>
      <c r="BG203" s="192"/>
      <c r="BH203" s="192"/>
      <c r="BI203" s="193"/>
      <c r="BJ203" s="9" t="s">
        <v>48</v>
      </c>
      <c r="BK203" s="9"/>
      <c r="BL203" s="10">
        <f>BM203*BM198+BN203*BN198+BO203*BO198+BP203*BP198+BQ203*BQ198+BR203*BR198+BS203*BS198+BT203*BT198</f>
        <v>3.5999999999999996</v>
      </c>
      <c r="BM203" s="11">
        <f t="shared" si="105"/>
        <v>7.2900000000000006E-2</v>
      </c>
      <c r="BN203" s="11">
        <f t="shared" si="105"/>
        <v>8.1000000000000003E-2</v>
      </c>
      <c r="BO203" s="11">
        <v>0.09</v>
      </c>
      <c r="BP203" s="11">
        <f t="shared" si="106"/>
        <v>9.8999999999999991E-2</v>
      </c>
      <c r="BQ203" s="11">
        <f t="shared" si="106"/>
        <v>0.1089</v>
      </c>
      <c r="BR203" s="11">
        <v>0.12</v>
      </c>
      <c r="BS203" s="11">
        <f t="shared" si="107"/>
        <v>0.1089</v>
      </c>
      <c r="BT203" s="11">
        <f t="shared" si="108"/>
        <v>9.8999999999999991E-2</v>
      </c>
      <c r="BU203" s="4"/>
      <c r="BV203" s="9" t="s">
        <v>43</v>
      </c>
      <c r="BW203" s="9"/>
      <c r="BX203" s="10">
        <f>BY203*BY198+BZ203*BZ198+CA203*CA198+CB203*CB198+CC203*CC198+CD203*CD198+CE203*CE198+CF203*CF198</f>
        <v>1.5</v>
      </c>
      <c r="BY203" s="11">
        <f t="shared" si="109"/>
        <v>2.0250000000000001E-2</v>
      </c>
      <c r="BZ203" s="11">
        <f t="shared" si="109"/>
        <v>2.2499999999999999E-2</v>
      </c>
      <c r="CA203" s="11">
        <v>2.5000000000000001E-2</v>
      </c>
      <c r="CB203" s="11">
        <f t="shared" si="110"/>
        <v>3.0000000000000002E-2</v>
      </c>
      <c r="CC203" s="11">
        <f>CB203</f>
        <v>3.0000000000000002E-2</v>
      </c>
      <c r="CD203" s="11">
        <v>0.05</v>
      </c>
      <c r="CE203" s="11">
        <f>CC203</f>
        <v>3.0000000000000002E-2</v>
      </c>
      <c r="CF203" s="11">
        <f>CA203</f>
        <v>2.5000000000000001E-2</v>
      </c>
      <c r="CG203" s="4"/>
    </row>
    <row r="204" spans="2:85" ht="18" customHeight="1" x14ac:dyDescent="0.25">
      <c r="B204" s="4"/>
      <c r="C204" s="4"/>
      <c r="D204" s="5" t="s">
        <v>15</v>
      </c>
      <c r="E204" s="5" t="s">
        <v>16</v>
      </c>
      <c r="F204" s="5" t="s">
        <v>17</v>
      </c>
      <c r="G204" s="5" t="s">
        <v>18</v>
      </c>
      <c r="H204" s="5" t="s">
        <v>19</v>
      </c>
      <c r="I204" s="5" t="s">
        <v>20</v>
      </c>
      <c r="J204" s="5" t="s">
        <v>21</v>
      </c>
      <c r="K204" s="5" t="s">
        <v>22</v>
      </c>
      <c r="L204" s="5" t="s">
        <v>23</v>
      </c>
      <c r="M204" s="5"/>
      <c r="N204" s="9" t="s">
        <v>33</v>
      </c>
      <c r="O204" s="4"/>
      <c r="P204" s="10">
        <f>Q204*Q198+R204*R198+S204*S198+T204*T198+U204*U198+V204*V198+W204*W198+X204*X198</f>
        <v>0</v>
      </c>
      <c r="Q204" s="11">
        <v>5.0000000000000001E-3</v>
      </c>
      <c r="R204" s="11">
        <v>5.0000000000000001E-3</v>
      </c>
      <c r="S204" s="11">
        <v>5.0000000000000001E-3</v>
      </c>
      <c r="T204" s="11">
        <v>5.0000000000000001E-3</v>
      </c>
      <c r="U204" s="11">
        <v>5.0000000000000001E-3</v>
      </c>
      <c r="V204" s="11">
        <v>5.0000000000000001E-3</v>
      </c>
      <c r="W204" s="11">
        <f t="shared" si="102"/>
        <v>5.0000000000000001E-3</v>
      </c>
      <c r="X204" s="11">
        <f t="shared" si="103"/>
        <v>5.0000000000000001E-3</v>
      </c>
      <c r="Y204" s="4"/>
      <c r="Z204" s="6" t="s">
        <v>24</v>
      </c>
      <c r="AA204" s="6"/>
      <c r="AB204" s="7">
        <f>SUM(AC204:AK204)</f>
        <v>31</v>
      </c>
      <c r="AC204" s="7"/>
      <c r="AD204" s="7"/>
      <c r="AE204" s="7"/>
      <c r="AF204" s="7"/>
      <c r="AG204" s="7"/>
      <c r="AH204" s="7">
        <v>30</v>
      </c>
      <c r="AI204" s="7">
        <v>1</v>
      </c>
      <c r="AJ204" s="7"/>
      <c r="AK204" s="4"/>
      <c r="AL204" s="9" t="s">
        <v>35</v>
      </c>
      <c r="AM204" s="9"/>
      <c r="AN204" s="12"/>
      <c r="AO204" s="11" t="s">
        <v>36</v>
      </c>
      <c r="AP204" s="11" t="s">
        <v>36</v>
      </c>
      <c r="AQ204" s="11" t="s">
        <v>36</v>
      </c>
      <c r="AR204" s="11" t="s">
        <v>36</v>
      </c>
      <c r="AS204" s="11" t="s">
        <v>36</v>
      </c>
      <c r="AT204" s="11" t="s">
        <v>36</v>
      </c>
      <c r="AU204" s="11" t="s">
        <v>36</v>
      </c>
      <c r="AV204" s="11" t="s">
        <v>36</v>
      </c>
      <c r="AW204" s="4"/>
      <c r="AX204" s="4"/>
      <c r="AY204" s="4"/>
      <c r="AZ204" s="5" t="s">
        <v>15</v>
      </c>
      <c r="BA204" s="5" t="s">
        <v>16</v>
      </c>
      <c r="BB204" s="5" t="s">
        <v>17</v>
      </c>
      <c r="BC204" s="5" t="s">
        <v>18</v>
      </c>
      <c r="BD204" s="5" t="s">
        <v>19</v>
      </c>
      <c r="BE204" s="5" t="s">
        <v>20</v>
      </c>
      <c r="BF204" s="5" t="s">
        <v>21</v>
      </c>
      <c r="BG204" s="5" t="s">
        <v>22</v>
      </c>
      <c r="BH204" s="5" t="s">
        <v>23</v>
      </c>
      <c r="BI204" s="5"/>
      <c r="BJ204" s="9" t="s">
        <v>126</v>
      </c>
      <c r="BK204" s="9"/>
      <c r="BL204" s="10">
        <f>BM204*BM198+BN204*BN198+BO204*BO198+BP204*BP198+BQ204*BQ198+BR204*BR198+BS204*BS198+BT204*BT198</f>
        <v>0.6</v>
      </c>
      <c r="BM204" s="11">
        <f t="shared" si="105"/>
        <v>8.1000000000000013E-3</v>
      </c>
      <c r="BN204" s="11">
        <f t="shared" si="105"/>
        <v>9.0000000000000011E-3</v>
      </c>
      <c r="BO204" s="11">
        <v>0.01</v>
      </c>
      <c r="BP204" s="11">
        <f t="shared" si="106"/>
        <v>1.0999999999999999E-2</v>
      </c>
      <c r="BQ204" s="11">
        <f t="shared" si="106"/>
        <v>1.21E-2</v>
      </c>
      <c r="BR204" s="11">
        <v>0.02</v>
      </c>
      <c r="BS204" s="11">
        <f t="shared" si="107"/>
        <v>1.21E-2</v>
      </c>
      <c r="BT204" s="11">
        <f t="shared" si="108"/>
        <v>1.0999999999999999E-2</v>
      </c>
      <c r="BU204" s="4"/>
      <c r="BV204" s="9" t="s">
        <v>45</v>
      </c>
      <c r="BW204" s="9"/>
      <c r="BX204" s="10">
        <f>BY204*BY198+BZ204*BZ198+CA204*CA198+CB204*CB198+CC204*CC198+CD204*CD198+CE204*CE198+CF204*CF198</f>
        <v>0.6</v>
      </c>
      <c r="BY204" s="11">
        <f t="shared" si="109"/>
        <v>8.1000000000000013E-3</v>
      </c>
      <c r="BZ204" s="11">
        <f t="shared" si="109"/>
        <v>9.0000000000000011E-3</v>
      </c>
      <c r="CA204" s="11">
        <v>0.01</v>
      </c>
      <c r="CB204" s="11">
        <f t="shared" si="110"/>
        <v>1.2E-2</v>
      </c>
      <c r="CC204" s="11">
        <f>CB204</f>
        <v>1.2E-2</v>
      </c>
      <c r="CD204" s="11">
        <f>CA204*2</f>
        <v>0.02</v>
      </c>
      <c r="CE204" s="11">
        <f>CC204</f>
        <v>1.2E-2</v>
      </c>
      <c r="CF204" s="11">
        <f>CA204</f>
        <v>0.01</v>
      </c>
      <c r="CG204" s="4"/>
    </row>
    <row r="205" spans="2:85" ht="18" customHeight="1" x14ac:dyDescent="0.25">
      <c r="B205" s="6" t="s">
        <v>24</v>
      </c>
      <c r="C205" s="6"/>
      <c r="D205" s="7">
        <f>SUM(E205:M205)</f>
        <v>31</v>
      </c>
      <c r="E205" s="7"/>
      <c r="F205" s="7"/>
      <c r="G205" s="7"/>
      <c r="H205" s="7"/>
      <c r="I205" s="7"/>
      <c r="J205" s="7">
        <v>30</v>
      </c>
      <c r="K205" s="7">
        <v>1</v>
      </c>
      <c r="L205" s="7"/>
      <c r="M205" s="8"/>
      <c r="N205" s="9" t="s">
        <v>35</v>
      </c>
      <c r="O205" s="6"/>
      <c r="P205" s="15"/>
      <c r="Q205" s="11" t="s">
        <v>36</v>
      </c>
      <c r="R205" s="11" t="s">
        <v>36</v>
      </c>
      <c r="S205" s="11" t="s">
        <v>36</v>
      </c>
      <c r="T205" s="11" t="s">
        <v>36</v>
      </c>
      <c r="U205" s="11" t="s">
        <v>36</v>
      </c>
      <c r="V205" s="11" t="s">
        <v>36</v>
      </c>
      <c r="W205" s="11" t="s">
        <v>36</v>
      </c>
      <c r="X205" s="11" t="s">
        <v>36</v>
      </c>
      <c r="Y205" s="4"/>
      <c r="Z205" s="9" t="s">
        <v>148</v>
      </c>
      <c r="AA205" s="9"/>
      <c r="AB205" s="10">
        <f>AC205*AC204+AD205*AD204+AE205*AE204+AF205*AF204+AG205*AG204+AH205*AH204+AI205*AI204+AJ205*AJ204</f>
        <v>9.1814999999999998</v>
      </c>
      <c r="AC205" s="11">
        <f t="shared" ref="AC205:AD208" si="111">AD205-(AD205*10%)</f>
        <v>0.12150000000000001</v>
      </c>
      <c r="AD205" s="11">
        <f t="shared" si="111"/>
        <v>0.13500000000000001</v>
      </c>
      <c r="AE205" s="11">
        <v>0.15</v>
      </c>
      <c r="AF205" s="11">
        <f t="shared" ref="AF205:AG208" si="112">AE205+(AE205*10%)</f>
        <v>0.16499999999999998</v>
      </c>
      <c r="AG205" s="11">
        <f t="shared" si="112"/>
        <v>0.18149999999999997</v>
      </c>
      <c r="AH205" s="11">
        <v>0.3</v>
      </c>
      <c r="AI205" s="11">
        <f>AG205</f>
        <v>0.18149999999999997</v>
      </c>
      <c r="AJ205" s="11">
        <f>AF205</f>
        <v>0.16499999999999998</v>
      </c>
      <c r="AK205" s="4"/>
      <c r="AL205" s="9"/>
      <c r="AM205" s="9"/>
      <c r="AN205" s="15"/>
      <c r="AO205" s="4"/>
      <c r="AP205" s="4"/>
      <c r="AQ205" s="4"/>
      <c r="AR205" s="4"/>
      <c r="AS205" s="4"/>
      <c r="AT205" s="4"/>
      <c r="AU205" s="4"/>
      <c r="AV205" s="4"/>
      <c r="AW205" s="4"/>
      <c r="AX205" s="6" t="s">
        <v>24</v>
      </c>
      <c r="AY205" s="6"/>
      <c r="AZ205" s="7">
        <f>SUM(BA205:BI205)</f>
        <v>30</v>
      </c>
      <c r="BA205" s="7"/>
      <c r="BB205" s="7"/>
      <c r="BC205" s="7"/>
      <c r="BD205" s="7"/>
      <c r="BE205" s="7"/>
      <c r="BF205" s="7">
        <v>30</v>
      </c>
      <c r="BG205" s="7"/>
      <c r="BH205" s="7"/>
      <c r="BI205" s="4"/>
      <c r="BJ205" s="9" t="s">
        <v>33</v>
      </c>
      <c r="BK205" s="9"/>
      <c r="BL205" s="10">
        <f>BM205*BM198+BN205*BN198+BO205*BO198+BP205*BP198+BQ205*BQ198+BR205*BR198+BS205*BS198+BT205*BT198</f>
        <v>0.15</v>
      </c>
      <c r="BM205" s="11">
        <v>5.0000000000000001E-3</v>
      </c>
      <c r="BN205" s="11">
        <v>5.0000000000000001E-3</v>
      </c>
      <c r="BO205" s="11">
        <v>5.0000000000000001E-3</v>
      </c>
      <c r="BP205" s="11">
        <v>5.0000000000000001E-3</v>
      </c>
      <c r="BQ205" s="11">
        <v>5.0000000000000001E-3</v>
      </c>
      <c r="BR205" s="11">
        <v>5.0000000000000001E-3</v>
      </c>
      <c r="BS205" s="11">
        <f t="shared" si="107"/>
        <v>5.0000000000000001E-3</v>
      </c>
      <c r="BT205" s="11">
        <f t="shared" si="108"/>
        <v>5.0000000000000001E-3</v>
      </c>
      <c r="BU205" s="4"/>
      <c r="BV205" s="9" t="s">
        <v>33</v>
      </c>
      <c r="BW205" s="9"/>
      <c r="BX205" s="10">
        <f>BY205*BY198+BZ205*BZ198+CA205*CA198+CB205*CB198+CC205*CC198+CD205*CD198+CE205*CE198+CF205*CF198</f>
        <v>0.15</v>
      </c>
      <c r="BY205" s="11">
        <v>5.0000000000000001E-3</v>
      </c>
      <c r="BZ205" s="11">
        <v>5.0000000000000001E-3</v>
      </c>
      <c r="CA205" s="11">
        <v>5.0000000000000001E-3</v>
      </c>
      <c r="CB205" s="11">
        <v>5.0000000000000001E-3</v>
      </c>
      <c r="CC205" s="11">
        <v>5.0000000000000001E-3</v>
      </c>
      <c r="CD205" s="11">
        <v>5.0000000000000001E-3</v>
      </c>
      <c r="CE205" s="11">
        <v>5.0000000000000001E-3</v>
      </c>
      <c r="CF205" s="11">
        <v>5.0000000000000001E-3</v>
      </c>
      <c r="CG205" s="4"/>
    </row>
    <row r="206" spans="2:85" ht="18" customHeight="1" x14ac:dyDescent="0.25">
      <c r="B206" s="9" t="s">
        <v>92</v>
      </c>
      <c r="C206" s="9"/>
      <c r="D206" s="10">
        <f>E206*E205+F206*F205+G206*G205+H206*H205+I206*I205+J206*J205+K206*K205+L206*L205</f>
        <v>3.1</v>
      </c>
      <c r="E206" s="11">
        <f t="shared" ref="E206:F209" si="113">F206-(F206*10%)</f>
        <v>6.0750000000000005E-2</v>
      </c>
      <c r="F206" s="11">
        <f t="shared" si="113"/>
        <v>6.7500000000000004E-2</v>
      </c>
      <c r="G206" s="11">
        <v>7.4999999999999997E-2</v>
      </c>
      <c r="H206" s="11">
        <f>G206+(G206*20%)</f>
        <v>0.09</v>
      </c>
      <c r="I206" s="11">
        <f>H206+(H206*10%)</f>
        <v>9.8999999999999991E-2</v>
      </c>
      <c r="J206" s="11">
        <v>0.1</v>
      </c>
      <c r="K206" s="11">
        <v>0.1</v>
      </c>
      <c r="L206" s="11">
        <f>H206</f>
        <v>0.09</v>
      </c>
      <c r="M206" s="4"/>
      <c r="N206" s="191" t="s">
        <v>147</v>
      </c>
      <c r="O206" s="192"/>
      <c r="P206" s="192"/>
      <c r="Q206" s="192"/>
      <c r="R206" s="192"/>
      <c r="S206" s="192"/>
      <c r="T206" s="192"/>
      <c r="U206" s="192"/>
      <c r="V206" s="192"/>
      <c r="W206" s="192"/>
      <c r="X206" s="192"/>
      <c r="Y206" s="193"/>
      <c r="Z206" s="9" t="s">
        <v>32</v>
      </c>
      <c r="AA206" s="9"/>
      <c r="AB206" s="10">
        <f>AC206*AC204+AD206*AD204+AE206*AE204+AF206*AF204+AG206*AG204+AH206*AH204+AI206*AI204+AJ206*AJ204</f>
        <v>0.91451999999999989</v>
      </c>
      <c r="AC206" s="11">
        <f t="shared" si="111"/>
        <v>9.7200000000000012E-3</v>
      </c>
      <c r="AD206" s="11">
        <f t="shared" si="111"/>
        <v>1.0800000000000001E-2</v>
      </c>
      <c r="AE206" s="11">
        <v>1.2E-2</v>
      </c>
      <c r="AF206" s="11">
        <f t="shared" si="112"/>
        <v>1.32E-2</v>
      </c>
      <c r="AG206" s="11">
        <f t="shared" si="112"/>
        <v>1.452E-2</v>
      </c>
      <c r="AH206" s="11">
        <v>0.03</v>
      </c>
      <c r="AI206" s="11">
        <f>AG206</f>
        <v>1.452E-2</v>
      </c>
      <c r="AJ206" s="11">
        <f>AF206</f>
        <v>1.32E-2</v>
      </c>
      <c r="AK206" s="4"/>
      <c r="AX206" s="9" t="s">
        <v>30</v>
      </c>
      <c r="AY206" s="9"/>
      <c r="AZ206" s="10">
        <f>BA206*BA205+BB206*BB205+BC206*BC205+BD206*BD205+BE206*BE205+BF206*BF205+BG206*BG205+BH206*BH205</f>
        <v>9</v>
      </c>
      <c r="BA206" s="11">
        <f t="shared" ref="BA206:BB209" si="114">BB206-(BB206*10%)</f>
        <v>0.12150000000000001</v>
      </c>
      <c r="BB206" s="11">
        <f t="shared" si="114"/>
        <v>0.13500000000000001</v>
      </c>
      <c r="BC206" s="11">
        <v>0.15</v>
      </c>
      <c r="BD206" s="11">
        <f t="shared" ref="BD206:BE209" si="115">BC206+(BC206*10%)</f>
        <v>0.16499999999999998</v>
      </c>
      <c r="BE206" s="11">
        <f t="shared" si="115"/>
        <v>0.18149999999999997</v>
      </c>
      <c r="BF206" s="11">
        <v>0.3</v>
      </c>
      <c r="BG206" s="11">
        <f>BE206</f>
        <v>0.18149999999999997</v>
      </c>
      <c r="BH206" s="11">
        <f>BD206</f>
        <v>0.16499999999999998</v>
      </c>
      <c r="BI206" s="4"/>
      <c r="BJ206" s="9" t="s">
        <v>35</v>
      </c>
      <c r="BK206" s="9"/>
      <c r="BL206" s="15"/>
      <c r="BM206" s="11" t="s">
        <v>36</v>
      </c>
      <c r="BN206" s="11" t="s">
        <v>36</v>
      </c>
      <c r="BO206" s="11" t="s">
        <v>36</v>
      </c>
      <c r="BP206" s="11" t="s">
        <v>36</v>
      </c>
      <c r="BQ206" s="11" t="s">
        <v>36</v>
      </c>
      <c r="BR206" s="11" t="s">
        <v>36</v>
      </c>
      <c r="BS206" s="11" t="s">
        <v>36</v>
      </c>
      <c r="BT206" s="11" t="s">
        <v>36</v>
      </c>
      <c r="BU206" s="4"/>
      <c r="BV206" s="9" t="s">
        <v>35</v>
      </c>
      <c r="BW206" s="9"/>
      <c r="BX206" s="15"/>
      <c r="BY206" s="4" t="s">
        <v>36</v>
      </c>
      <c r="BZ206" s="4" t="s">
        <v>36</v>
      </c>
      <c r="CA206" s="4" t="s">
        <v>36</v>
      </c>
      <c r="CB206" s="4" t="s">
        <v>36</v>
      </c>
      <c r="CC206" s="4" t="s">
        <v>36</v>
      </c>
      <c r="CD206" s="4" t="s">
        <v>36</v>
      </c>
      <c r="CE206" s="4" t="s">
        <v>36</v>
      </c>
      <c r="CF206" s="4" t="s">
        <v>36</v>
      </c>
      <c r="CG206" s="4"/>
    </row>
    <row r="207" spans="2:85" ht="18" customHeight="1" x14ac:dyDescent="0.25">
      <c r="B207" s="9"/>
      <c r="C207" s="9"/>
      <c r="D207" s="10">
        <f>E207*E205+F207*F205+G207*G205+H207*H205+I207*I205+J207*J205+K207*K205+L207*L205</f>
        <v>0.91979999999999995</v>
      </c>
      <c r="E207" s="11">
        <f t="shared" si="113"/>
        <v>1.2149999999999999E-2</v>
      </c>
      <c r="F207" s="11">
        <f t="shared" si="113"/>
        <v>1.35E-2</v>
      </c>
      <c r="G207" s="11">
        <v>1.4999999999999999E-2</v>
      </c>
      <c r="H207" s="11">
        <f>G207+(G207*20%)</f>
        <v>1.7999999999999999E-2</v>
      </c>
      <c r="I207" s="11">
        <f>H207+(H207*10%)</f>
        <v>1.9799999999999998E-2</v>
      </c>
      <c r="J207" s="11">
        <v>0.03</v>
      </c>
      <c r="K207" s="11">
        <f>I207</f>
        <v>1.9799999999999998E-2</v>
      </c>
      <c r="L207" s="11">
        <f>H207</f>
        <v>1.7999999999999999E-2</v>
      </c>
      <c r="M207" s="4"/>
      <c r="N207" s="4"/>
      <c r="O207" s="9"/>
      <c r="P207" s="5" t="s">
        <v>15</v>
      </c>
      <c r="Q207" s="5" t="s">
        <v>16</v>
      </c>
      <c r="R207" s="5" t="s">
        <v>17</v>
      </c>
      <c r="S207" s="5" t="s">
        <v>18</v>
      </c>
      <c r="T207" s="5" t="s">
        <v>19</v>
      </c>
      <c r="U207" s="5" t="s">
        <v>20</v>
      </c>
      <c r="V207" s="5" t="s">
        <v>21</v>
      </c>
      <c r="W207" s="5" t="s">
        <v>22</v>
      </c>
      <c r="X207" s="5" t="s">
        <v>23</v>
      </c>
      <c r="Y207" s="5"/>
      <c r="Z207" s="9" t="s">
        <v>31</v>
      </c>
      <c r="AA207" s="9"/>
      <c r="AB207" s="10">
        <f>AC207*AC204+AD207*AD204+AE207*AE204+AF207*AF204+AG207*AG204+AH207*AH204+AI207*AI204+AJ207*AJ204</f>
        <v>0.91451999999999989</v>
      </c>
      <c r="AC207" s="11">
        <f t="shared" si="111"/>
        <v>9.7200000000000012E-3</v>
      </c>
      <c r="AD207" s="11">
        <f t="shared" si="111"/>
        <v>1.0800000000000001E-2</v>
      </c>
      <c r="AE207" s="11">
        <v>1.2E-2</v>
      </c>
      <c r="AF207" s="11">
        <f t="shared" si="112"/>
        <v>1.32E-2</v>
      </c>
      <c r="AG207" s="11">
        <f t="shared" si="112"/>
        <v>1.452E-2</v>
      </c>
      <c r="AH207" s="11">
        <v>0.03</v>
      </c>
      <c r="AI207" s="11">
        <f>AG207</f>
        <v>1.452E-2</v>
      </c>
      <c r="AJ207" s="11">
        <f>AF207</f>
        <v>1.32E-2</v>
      </c>
      <c r="AK207" s="4"/>
      <c r="AX207" s="9" t="s">
        <v>32</v>
      </c>
      <c r="AY207" s="9"/>
      <c r="AZ207" s="10">
        <f>BA207*BA205+BB207*BB205+BC207*BC205+BD207*BD205+BE207*BE205+BF207*BF205+BG207*BG205+BH207*BH205</f>
        <v>0.89999999999999991</v>
      </c>
      <c r="BA207" s="11">
        <f t="shared" si="114"/>
        <v>9.7200000000000012E-3</v>
      </c>
      <c r="BB207" s="11">
        <f t="shared" si="114"/>
        <v>1.0800000000000001E-2</v>
      </c>
      <c r="BC207" s="11">
        <v>1.2E-2</v>
      </c>
      <c r="BD207" s="11">
        <f t="shared" si="115"/>
        <v>1.32E-2</v>
      </c>
      <c r="BE207" s="11">
        <f t="shared" si="115"/>
        <v>1.452E-2</v>
      </c>
      <c r="BF207" s="11">
        <v>0.03</v>
      </c>
      <c r="BG207" s="11">
        <f>BE207</f>
        <v>1.452E-2</v>
      </c>
      <c r="BH207" s="11">
        <f>BD207</f>
        <v>1.32E-2</v>
      </c>
      <c r="BI207" s="4"/>
      <c r="BJ207" s="191" t="s">
        <v>12</v>
      </c>
      <c r="BK207" s="192"/>
      <c r="BL207" s="192"/>
      <c r="BM207" s="192"/>
      <c r="BN207" s="192"/>
      <c r="BO207" s="192"/>
      <c r="BP207" s="192"/>
      <c r="BQ207" s="192"/>
      <c r="BR207" s="192"/>
      <c r="BS207" s="192"/>
      <c r="BT207" s="192"/>
      <c r="BU207" s="193"/>
    </row>
    <row r="208" spans="2:85" ht="18" customHeight="1" x14ac:dyDescent="0.25">
      <c r="B208" s="9" t="s">
        <v>48</v>
      </c>
      <c r="C208" s="9"/>
      <c r="D208" s="10">
        <f>E208*E205+F208*F205+G208*G205+H208*H205+I208*I205+J208*J205+K208*K205+L208*L205</f>
        <v>0.61319999999999997</v>
      </c>
      <c r="E208" s="11">
        <f t="shared" si="113"/>
        <v>8.1000000000000013E-3</v>
      </c>
      <c r="F208" s="11">
        <f t="shared" si="113"/>
        <v>9.0000000000000011E-3</v>
      </c>
      <c r="G208" s="11">
        <v>0.01</v>
      </c>
      <c r="H208" s="11">
        <f>G208+(G208*20%)</f>
        <v>1.2E-2</v>
      </c>
      <c r="I208" s="11">
        <f>H208+(H208*10%)</f>
        <v>1.32E-2</v>
      </c>
      <c r="J208" s="11">
        <v>0.02</v>
      </c>
      <c r="K208" s="11">
        <f>I208</f>
        <v>1.32E-2</v>
      </c>
      <c r="L208" s="11">
        <f>H208</f>
        <v>1.2E-2</v>
      </c>
      <c r="M208" s="4"/>
      <c r="N208" s="6" t="s">
        <v>24</v>
      </c>
      <c r="O208" s="9"/>
      <c r="P208" s="7">
        <f>SUM(Q208:Y208)</f>
        <v>31</v>
      </c>
      <c r="Q208" s="7"/>
      <c r="R208" s="7"/>
      <c r="S208" s="7"/>
      <c r="T208" s="7"/>
      <c r="U208" s="7"/>
      <c r="V208" s="7">
        <v>30</v>
      </c>
      <c r="W208" s="7">
        <v>1</v>
      </c>
      <c r="X208" s="7"/>
      <c r="Y208" s="4"/>
      <c r="Z208" s="9" t="s">
        <v>43</v>
      </c>
      <c r="AA208" s="9"/>
      <c r="AB208" s="10">
        <f>AC208*AC204+AD208*AD204+AE208*AE204+AF208*AF204+AG208*AG204+AH208*AH204+AI208*AI204+AJ208*AJ204</f>
        <v>0.91451999999999989</v>
      </c>
      <c r="AC208" s="11">
        <f t="shared" si="111"/>
        <v>9.7200000000000012E-3</v>
      </c>
      <c r="AD208" s="11">
        <f t="shared" si="111"/>
        <v>1.0800000000000001E-2</v>
      </c>
      <c r="AE208" s="11">
        <v>1.2E-2</v>
      </c>
      <c r="AF208" s="11">
        <f t="shared" si="112"/>
        <v>1.32E-2</v>
      </c>
      <c r="AG208" s="11">
        <f t="shared" si="112"/>
        <v>1.452E-2</v>
      </c>
      <c r="AH208" s="11">
        <v>0.03</v>
      </c>
      <c r="AI208" s="11">
        <f>AG208</f>
        <v>1.452E-2</v>
      </c>
      <c r="AJ208" s="11">
        <f>AF208</f>
        <v>1.32E-2</v>
      </c>
      <c r="AK208" s="4"/>
      <c r="AX208" s="9" t="s">
        <v>31</v>
      </c>
      <c r="AY208" s="9"/>
      <c r="AZ208" s="10">
        <f>BA208*BA205+BB208*BB205+BC208*BC205+BD208*BD205+BE208*BE205+BF208*BF205+BG208*BG205+BH208*BH205</f>
        <v>0.89999999999999991</v>
      </c>
      <c r="BA208" s="11">
        <f t="shared" si="114"/>
        <v>9.7200000000000012E-3</v>
      </c>
      <c r="BB208" s="11">
        <f t="shared" si="114"/>
        <v>1.0800000000000001E-2</v>
      </c>
      <c r="BC208" s="11">
        <v>1.2E-2</v>
      </c>
      <c r="BD208" s="11">
        <f t="shared" si="115"/>
        <v>1.32E-2</v>
      </c>
      <c r="BE208" s="11">
        <f t="shared" si="115"/>
        <v>1.452E-2</v>
      </c>
      <c r="BF208" s="11">
        <v>0.03</v>
      </c>
      <c r="BG208" s="11">
        <f>BE208</f>
        <v>1.452E-2</v>
      </c>
      <c r="BH208" s="11">
        <f>BD208</f>
        <v>1.32E-2</v>
      </c>
      <c r="BI208" s="4"/>
      <c r="BJ208" s="4"/>
      <c r="BK208" s="4"/>
      <c r="BL208" s="5"/>
      <c r="BM208" s="5" t="s">
        <v>16</v>
      </c>
      <c r="BN208" s="5" t="s">
        <v>17</v>
      </c>
      <c r="BO208" s="5" t="s">
        <v>18</v>
      </c>
      <c r="BP208" s="5" t="s">
        <v>19</v>
      </c>
      <c r="BQ208" s="5" t="s">
        <v>20</v>
      </c>
      <c r="BR208" s="5" t="s">
        <v>21</v>
      </c>
      <c r="BS208" s="5" t="s">
        <v>22</v>
      </c>
      <c r="BT208" s="5" t="s">
        <v>23</v>
      </c>
      <c r="BU208" s="5"/>
    </row>
    <row r="209" spans="2:73" ht="18" customHeight="1" x14ac:dyDescent="0.25">
      <c r="B209" s="9" t="s">
        <v>128</v>
      </c>
      <c r="C209" s="9"/>
      <c r="D209" s="10">
        <f>E209*E205+F209*F205+G209*G205+H209*H205+I209*I205+J209*J205+K209*K205+L209*L205</f>
        <v>24.052800000000001</v>
      </c>
      <c r="E209" s="11">
        <f t="shared" si="113"/>
        <v>3.2400000000000005E-2</v>
      </c>
      <c r="F209" s="11">
        <f t="shared" si="113"/>
        <v>3.6000000000000004E-2</v>
      </c>
      <c r="G209" s="11">
        <v>0.04</v>
      </c>
      <c r="H209" s="11">
        <f>G209+(G209*20%)</f>
        <v>4.8000000000000001E-2</v>
      </c>
      <c r="I209" s="11">
        <f>H209+(H209*10%)</f>
        <v>5.28E-2</v>
      </c>
      <c r="J209" s="11">
        <v>0.8</v>
      </c>
      <c r="K209" s="11">
        <f>I209</f>
        <v>5.28E-2</v>
      </c>
      <c r="L209" s="11">
        <f>H209</f>
        <v>4.8000000000000001E-2</v>
      </c>
      <c r="M209" s="4"/>
      <c r="N209" s="9" t="s">
        <v>129</v>
      </c>
      <c r="O209" s="9"/>
      <c r="P209" s="10">
        <f>Q209*Q208+R209*R208+S209*S208+T209*T208+U209*U208+V209*V208+W209*W208+X209*X208</f>
        <v>9.1999999999999993</v>
      </c>
      <c r="Q209" s="11">
        <f>R209-(R209*10%)</f>
        <v>8.1000000000000003E-2</v>
      </c>
      <c r="R209" s="11">
        <f>S209-(S209*10%)</f>
        <v>0.09</v>
      </c>
      <c r="S209" s="11">
        <v>0.1</v>
      </c>
      <c r="T209" s="11">
        <f t="shared" ref="T209:T214" si="116">S209+(S209*20%)</f>
        <v>0.12000000000000001</v>
      </c>
      <c r="U209" s="11">
        <v>0.2</v>
      </c>
      <c r="V209" s="11">
        <v>0.3</v>
      </c>
      <c r="W209" s="11">
        <f t="shared" ref="W209:W214" si="117">U209</f>
        <v>0.2</v>
      </c>
      <c r="X209" s="11">
        <f t="shared" ref="X209:X214" si="118">T209</f>
        <v>0.12000000000000001</v>
      </c>
      <c r="Y209" s="4"/>
      <c r="Z209" s="9" t="s">
        <v>33</v>
      </c>
      <c r="AA209" s="9"/>
      <c r="AB209" s="10">
        <f>AC209*AC204+AD209*AD204+AE209*AE204+AF209*AF204+AG209*AG204+AH209*AH204+AI209*AI204+AJ209*AJ204</f>
        <v>0.155</v>
      </c>
      <c r="AC209" s="11">
        <v>5.0000000000000001E-3</v>
      </c>
      <c r="AD209" s="11">
        <v>5.0000000000000001E-3</v>
      </c>
      <c r="AE209" s="11">
        <v>5.0000000000000001E-3</v>
      </c>
      <c r="AF209" s="11">
        <v>5.0000000000000001E-3</v>
      </c>
      <c r="AG209" s="11">
        <v>5.0000000000000001E-3</v>
      </c>
      <c r="AH209" s="11">
        <v>5.0000000000000001E-3</v>
      </c>
      <c r="AI209" s="11">
        <v>5.0000000000000001E-3</v>
      </c>
      <c r="AJ209" s="11">
        <v>5.0000000000000001E-3</v>
      </c>
      <c r="AK209" s="4"/>
      <c r="AX209" s="9" t="s">
        <v>43</v>
      </c>
      <c r="AY209" s="9"/>
      <c r="AZ209" s="10">
        <f>BA209*BA205+BB209*BB205+BC209*BC205+BD209*BD205+BE209*BE205+BF209*BF205+BG209*BG205+BH209*BH205</f>
        <v>0.89999999999999991</v>
      </c>
      <c r="BA209" s="11">
        <f t="shared" si="114"/>
        <v>9.7200000000000012E-3</v>
      </c>
      <c r="BB209" s="11">
        <f t="shared" si="114"/>
        <v>1.0800000000000001E-2</v>
      </c>
      <c r="BC209" s="11">
        <v>1.2E-2</v>
      </c>
      <c r="BD209" s="11">
        <f t="shared" si="115"/>
        <v>1.32E-2</v>
      </c>
      <c r="BE209" s="11">
        <f t="shared" si="115"/>
        <v>1.452E-2</v>
      </c>
      <c r="BF209" s="11">
        <v>0.03</v>
      </c>
      <c r="BG209" s="11">
        <f>BE209</f>
        <v>1.452E-2</v>
      </c>
      <c r="BH209" s="11">
        <f>BD209</f>
        <v>1.32E-2</v>
      </c>
      <c r="BI209" s="4"/>
      <c r="BJ209" s="6" t="s">
        <v>24</v>
      </c>
      <c r="BK209" s="6"/>
      <c r="BL209" s="7">
        <f>SUM(BM209:BU209)</f>
        <v>30</v>
      </c>
      <c r="BM209" s="7"/>
      <c r="BN209" s="7"/>
      <c r="BO209" s="7"/>
      <c r="BP209" s="7"/>
      <c r="BQ209" s="7"/>
      <c r="BR209" s="7">
        <v>30</v>
      </c>
      <c r="BS209" s="7"/>
      <c r="BT209" s="7"/>
      <c r="BU209" s="8"/>
    </row>
    <row r="210" spans="2:73" ht="18" customHeight="1" x14ac:dyDescent="0.25">
      <c r="B210" s="9" t="s">
        <v>33</v>
      </c>
      <c r="C210" s="9"/>
      <c r="D210" s="10">
        <f>E210*E205+F210*F205+G210*G205+H210*H205+I210*I205+J210*J205+K210*K205+L210*L205</f>
        <v>0.155</v>
      </c>
      <c r="E210" s="11">
        <v>5.0000000000000001E-3</v>
      </c>
      <c r="F210" s="11">
        <v>5.0000000000000001E-3</v>
      </c>
      <c r="G210" s="11">
        <v>5.0000000000000001E-3</v>
      </c>
      <c r="H210" s="11">
        <v>5.0000000000000001E-3</v>
      </c>
      <c r="I210" s="11">
        <v>5.0000000000000001E-3</v>
      </c>
      <c r="J210" s="11">
        <v>5.0000000000000001E-3</v>
      </c>
      <c r="K210" s="11">
        <v>5.0000000000000001E-3</v>
      </c>
      <c r="L210" s="11">
        <v>5.0000000000000001E-3</v>
      </c>
      <c r="M210" s="4"/>
      <c r="N210" s="9" t="s">
        <v>56</v>
      </c>
      <c r="O210" s="9"/>
      <c r="P210" s="10">
        <f>Q210*Q208+R210*R208+S210*S208+T210*T208+U210*U208+V210*V208+W210*W208+X210*X208</f>
        <v>1.8395999999999999</v>
      </c>
      <c r="Q210" s="11">
        <f t="shared" ref="Q210:R214" si="119">R210-(R210*10%)</f>
        <v>2.4299999999999999E-2</v>
      </c>
      <c r="R210" s="11">
        <f t="shared" si="119"/>
        <v>2.7E-2</v>
      </c>
      <c r="S210" s="11">
        <v>0.03</v>
      </c>
      <c r="T210" s="11">
        <f t="shared" si="116"/>
        <v>3.5999999999999997E-2</v>
      </c>
      <c r="U210" s="11">
        <f>T210+(T210*10%)</f>
        <v>3.9599999999999996E-2</v>
      </c>
      <c r="V210" s="11">
        <v>0.06</v>
      </c>
      <c r="W210" s="11">
        <f t="shared" si="117"/>
        <v>3.9599999999999996E-2</v>
      </c>
      <c r="X210" s="11">
        <f t="shared" si="118"/>
        <v>3.5999999999999997E-2</v>
      </c>
      <c r="Y210" s="4"/>
      <c r="Z210" s="9" t="s">
        <v>35</v>
      </c>
      <c r="AA210" s="9"/>
      <c r="AB210" s="15"/>
      <c r="AC210" s="4" t="s">
        <v>36</v>
      </c>
      <c r="AD210" s="4" t="s">
        <v>36</v>
      </c>
      <c r="AE210" s="4" t="s">
        <v>36</v>
      </c>
      <c r="AF210" s="4" t="s">
        <v>36</v>
      </c>
      <c r="AG210" s="4" t="s">
        <v>36</v>
      </c>
      <c r="AH210" s="4" t="s">
        <v>36</v>
      </c>
      <c r="AI210" s="4" t="s">
        <v>36</v>
      </c>
      <c r="AJ210" s="4" t="s">
        <v>36</v>
      </c>
      <c r="AK210" s="4"/>
      <c r="AX210" s="9" t="s">
        <v>33</v>
      </c>
      <c r="AY210" s="9"/>
      <c r="AZ210" s="10">
        <f>BA210*BA205+BB210*BB205+BC210*BC205+BD210*BD205+BE210*BE205+BF210*BF205+BG210*BG205+BH210*BH205</f>
        <v>0.15</v>
      </c>
      <c r="BA210" s="11">
        <v>5.0000000000000001E-3</v>
      </c>
      <c r="BB210" s="11">
        <v>5.0000000000000001E-3</v>
      </c>
      <c r="BC210" s="11">
        <v>5.0000000000000001E-3</v>
      </c>
      <c r="BD210" s="11">
        <v>5.0000000000000001E-3</v>
      </c>
      <c r="BE210" s="11">
        <v>5.0000000000000001E-3</v>
      </c>
      <c r="BF210" s="11">
        <v>5.0000000000000001E-3</v>
      </c>
      <c r="BG210" s="11">
        <v>5.0000000000000001E-3</v>
      </c>
      <c r="BH210" s="11">
        <v>5.0000000000000001E-3</v>
      </c>
      <c r="BI210" s="4"/>
      <c r="BJ210" s="9" t="s">
        <v>130</v>
      </c>
      <c r="BK210" s="9"/>
      <c r="BL210" s="10">
        <f>BM210*BM209+BN210*BN209+BO210*BO209+BP210*BP209+BQ210*BQ209+BR210*BR209+BS210*BS209+BT210*BT209</f>
        <v>9</v>
      </c>
      <c r="BM210" s="11">
        <f>BN210-(BN210*10%)</f>
        <v>8.1000000000000003E-2</v>
      </c>
      <c r="BN210" s="11">
        <f>BO210-(BO210*10%)</f>
        <v>0.09</v>
      </c>
      <c r="BO210" s="11">
        <v>0.1</v>
      </c>
      <c r="BP210" s="11">
        <f>BO210+(BO210*20%)</f>
        <v>0.12000000000000001</v>
      </c>
      <c r="BQ210" s="11">
        <v>0.2</v>
      </c>
      <c r="BR210" s="11">
        <v>0.3</v>
      </c>
      <c r="BS210" s="11">
        <f>BQ210</f>
        <v>0.2</v>
      </c>
      <c r="BT210" s="11">
        <f>BP210</f>
        <v>0.12000000000000001</v>
      </c>
      <c r="BU210" s="4"/>
    </row>
    <row r="211" spans="2:73" ht="18" customHeight="1" x14ac:dyDescent="0.25">
      <c r="B211" s="9" t="s">
        <v>35</v>
      </c>
      <c r="C211" s="9"/>
      <c r="D211" s="12"/>
      <c r="E211" s="11" t="s">
        <v>36</v>
      </c>
      <c r="F211" s="11" t="s">
        <v>36</v>
      </c>
      <c r="G211" s="11" t="s">
        <v>36</v>
      </c>
      <c r="H211" s="11" t="s">
        <v>36</v>
      </c>
      <c r="I211" s="11" t="s">
        <v>36</v>
      </c>
      <c r="J211" s="11" t="s">
        <v>36</v>
      </c>
      <c r="K211" s="11" t="s">
        <v>36</v>
      </c>
      <c r="L211" s="11" t="s">
        <v>36</v>
      </c>
      <c r="M211" s="4"/>
      <c r="N211" s="9" t="s">
        <v>32</v>
      </c>
      <c r="O211" s="9"/>
      <c r="P211" s="10">
        <f>Q211*Q208+R211*R208+S211*S208+T211*T208+U211*U208+V211*V208+W211*W208+X211*X208</f>
        <v>0.61319999999999997</v>
      </c>
      <c r="Q211" s="11">
        <f t="shared" si="119"/>
        <v>8.1000000000000013E-3</v>
      </c>
      <c r="R211" s="11">
        <f t="shared" si="119"/>
        <v>9.0000000000000011E-3</v>
      </c>
      <c r="S211" s="11">
        <v>0.01</v>
      </c>
      <c r="T211" s="11">
        <f t="shared" si="116"/>
        <v>1.2E-2</v>
      </c>
      <c r="U211" s="11">
        <f>T211+(T211*10%)</f>
        <v>1.32E-2</v>
      </c>
      <c r="V211" s="11">
        <v>0.02</v>
      </c>
      <c r="W211" s="11">
        <f t="shared" si="117"/>
        <v>1.32E-2</v>
      </c>
      <c r="X211" s="11">
        <f t="shared" si="118"/>
        <v>1.2E-2</v>
      </c>
      <c r="Y211" s="4"/>
      <c r="AX211" s="9" t="s">
        <v>35</v>
      </c>
      <c r="AY211" s="9"/>
      <c r="AZ211" s="15"/>
      <c r="BA211" s="4" t="s">
        <v>36</v>
      </c>
      <c r="BB211" s="4" t="s">
        <v>36</v>
      </c>
      <c r="BC211" s="4" t="s">
        <v>36</v>
      </c>
      <c r="BD211" s="4" t="s">
        <v>36</v>
      </c>
      <c r="BE211" s="4" t="s">
        <v>36</v>
      </c>
      <c r="BF211" s="4" t="s">
        <v>36</v>
      </c>
      <c r="BG211" s="4" t="s">
        <v>36</v>
      </c>
      <c r="BH211" s="4" t="s">
        <v>36</v>
      </c>
      <c r="BI211" s="4"/>
      <c r="BJ211" s="9" t="s">
        <v>33</v>
      </c>
      <c r="BK211" s="9"/>
      <c r="BL211" s="10">
        <f>BM211*BM209+BN211*BN209+BO211*BO209+BP211*BP209+BQ211*BQ209+BR211*BR209+BS211*BS209+BT211*BT209</f>
        <v>0.15</v>
      </c>
      <c r="BM211" s="11">
        <v>5.0000000000000001E-3</v>
      </c>
      <c r="BN211" s="11">
        <v>5.0000000000000001E-3</v>
      </c>
      <c r="BO211" s="11">
        <v>5.0000000000000001E-3</v>
      </c>
      <c r="BP211" s="11">
        <v>5.0000000000000001E-3</v>
      </c>
      <c r="BQ211" s="11">
        <v>5.0000000000000001E-3</v>
      </c>
      <c r="BR211" s="11">
        <v>5.0000000000000001E-3</v>
      </c>
      <c r="BS211" s="11">
        <v>5.0000000000000001E-3</v>
      </c>
      <c r="BT211" s="11">
        <v>5.0000000000000001E-3</v>
      </c>
      <c r="BU211" s="4"/>
    </row>
    <row r="212" spans="2:73" ht="18" customHeight="1" x14ac:dyDescent="0.25">
      <c r="B212" s="9"/>
      <c r="C212" s="9"/>
      <c r="D212" s="15"/>
      <c r="E212" s="4"/>
      <c r="F212" s="4"/>
      <c r="G212" s="4"/>
      <c r="H212" s="4"/>
      <c r="I212" s="4"/>
      <c r="J212" s="4"/>
      <c r="K212" s="4"/>
      <c r="L212" s="4"/>
      <c r="M212" s="4"/>
      <c r="N212" s="9" t="s">
        <v>43</v>
      </c>
      <c r="O212" s="9"/>
      <c r="P212" s="10">
        <f>Q212*Q208+R212*R208+S212*S208+T212*T208+U212*U208+V212*V208+W212*W208+X212*X208</f>
        <v>0.61319999999999997</v>
      </c>
      <c r="Q212" s="11">
        <f t="shared" si="119"/>
        <v>8.1000000000000013E-3</v>
      </c>
      <c r="R212" s="11">
        <f t="shared" si="119"/>
        <v>9.0000000000000011E-3</v>
      </c>
      <c r="S212" s="11">
        <v>0.01</v>
      </c>
      <c r="T212" s="11">
        <f t="shared" si="116"/>
        <v>1.2E-2</v>
      </c>
      <c r="U212" s="11">
        <f>T212+(T212*10%)</f>
        <v>1.32E-2</v>
      </c>
      <c r="V212" s="11">
        <v>0.02</v>
      </c>
      <c r="W212" s="11">
        <f t="shared" si="117"/>
        <v>1.32E-2</v>
      </c>
      <c r="X212" s="11">
        <f t="shared" si="118"/>
        <v>1.2E-2</v>
      </c>
      <c r="Y212" s="4"/>
      <c r="BJ212" s="9" t="s">
        <v>35</v>
      </c>
      <c r="BK212" s="9"/>
      <c r="BL212" s="10"/>
      <c r="BM212" s="4" t="s">
        <v>36</v>
      </c>
      <c r="BN212" s="4" t="s">
        <v>36</v>
      </c>
      <c r="BO212" s="4" t="s">
        <v>36</v>
      </c>
      <c r="BP212" s="4" t="s">
        <v>36</v>
      </c>
      <c r="BQ212" s="4" t="s">
        <v>36</v>
      </c>
      <c r="BR212" s="4" t="s">
        <v>36</v>
      </c>
      <c r="BS212" s="4" t="s">
        <v>36</v>
      </c>
      <c r="BT212" s="4" t="s">
        <v>36</v>
      </c>
      <c r="BU212" s="4"/>
    </row>
    <row r="213" spans="2:73" ht="18" customHeight="1" x14ac:dyDescent="0.25">
      <c r="B213" s="191" t="s">
        <v>49</v>
      </c>
      <c r="C213" s="192"/>
      <c r="D213" s="192"/>
      <c r="E213" s="192"/>
      <c r="F213" s="192"/>
      <c r="G213" s="192"/>
      <c r="H213" s="192"/>
      <c r="I213" s="192"/>
      <c r="J213" s="192"/>
      <c r="K213" s="192"/>
      <c r="L213" s="192"/>
      <c r="M213" s="193"/>
      <c r="N213" s="9" t="s">
        <v>31</v>
      </c>
      <c r="O213" s="9"/>
      <c r="P213" s="10">
        <f>Q213*Q208+R213*R208+S213*S208+T213*T208+U213*U208+V213*V208+W213*W208+X213*X208</f>
        <v>0.61319999999999997</v>
      </c>
      <c r="Q213" s="11">
        <f t="shared" si="119"/>
        <v>8.1000000000000013E-3</v>
      </c>
      <c r="R213" s="11">
        <f t="shared" si="119"/>
        <v>9.0000000000000011E-3</v>
      </c>
      <c r="S213" s="11">
        <v>0.01</v>
      </c>
      <c r="T213" s="11">
        <f t="shared" si="116"/>
        <v>1.2E-2</v>
      </c>
      <c r="U213" s="11">
        <f>T213+(T213*10%)</f>
        <v>1.32E-2</v>
      </c>
      <c r="V213" s="11">
        <v>0.02</v>
      </c>
      <c r="W213" s="11">
        <f t="shared" si="117"/>
        <v>1.32E-2</v>
      </c>
      <c r="X213" s="11">
        <f t="shared" si="118"/>
        <v>1.2E-2</v>
      </c>
      <c r="Y213" s="4"/>
      <c r="BJ213" s="191" t="s">
        <v>131</v>
      </c>
      <c r="BK213" s="192"/>
      <c r="BL213" s="192"/>
      <c r="BM213" s="192"/>
      <c r="BN213" s="192"/>
      <c r="BO213" s="192"/>
      <c r="BP213" s="192"/>
      <c r="BQ213" s="192"/>
      <c r="BR213" s="192"/>
      <c r="BS213" s="192"/>
      <c r="BT213" s="192"/>
      <c r="BU213" s="193"/>
    </row>
    <row r="214" spans="2:73" ht="18" customHeight="1" x14ac:dyDescent="0.25">
      <c r="B214" s="4"/>
      <c r="C214" s="4"/>
      <c r="D214" s="5" t="s">
        <v>15</v>
      </c>
      <c r="E214" s="5" t="s">
        <v>16</v>
      </c>
      <c r="F214" s="5" t="s">
        <v>17</v>
      </c>
      <c r="G214" s="5" t="s">
        <v>18</v>
      </c>
      <c r="H214" s="5" t="s">
        <v>19</v>
      </c>
      <c r="I214" s="5" t="s">
        <v>20</v>
      </c>
      <c r="J214" s="5" t="s">
        <v>21</v>
      </c>
      <c r="K214" s="5" t="s">
        <v>22</v>
      </c>
      <c r="L214" s="5" t="s">
        <v>23</v>
      </c>
      <c r="M214" s="5"/>
      <c r="N214" s="9" t="s">
        <v>45</v>
      </c>
      <c r="O214" s="9"/>
      <c r="P214" s="10">
        <f>Q214*Q208+R214*R208+S214*S208+T214*T208+U214*U208+V214*V208+W214*W208+X214*X208</f>
        <v>0.18959999999999999</v>
      </c>
      <c r="Q214" s="11">
        <f t="shared" si="119"/>
        <v>2.4299999999999999E-2</v>
      </c>
      <c r="R214" s="11">
        <f t="shared" si="119"/>
        <v>2.7E-2</v>
      </c>
      <c r="S214" s="11">
        <v>0.03</v>
      </c>
      <c r="T214" s="11">
        <f t="shared" si="116"/>
        <v>3.5999999999999997E-2</v>
      </c>
      <c r="U214" s="11">
        <f>T214+(T214*10%)</f>
        <v>3.9599999999999996E-2</v>
      </c>
      <c r="V214" s="11">
        <v>5.0000000000000001E-3</v>
      </c>
      <c r="W214" s="11">
        <f t="shared" si="117"/>
        <v>3.9599999999999996E-2</v>
      </c>
      <c r="X214" s="11">
        <f t="shared" si="118"/>
        <v>3.5999999999999997E-2</v>
      </c>
      <c r="Y214" s="4"/>
      <c r="BJ214" s="4"/>
      <c r="BK214" s="4"/>
      <c r="BL214" s="5" t="s">
        <v>15</v>
      </c>
      <c r="BM214" s="5" t="s">
        <v>16</v>
      </c>
      <c r="BN214" s="5" t="s">
        <v>17</v>
      </c>
      <c r="BO214" s="5" t="s">
        <v>18</v>
      </c>
      <c r="BP214" s="5" t="s">
        <v>19</v>
      </c>
      <c r="BQ214" s="5" t="s">
        <v>20</v>
      </c>
      <c r="BR214" s="5" t="s">
        <v>21</v>
      </c>
      <c r="BS214" s="5" t="s">
        <v>22</v>
      </c>
      <c r="BT214" s="5" t="s">
        <v>23</v>
      </c>
      <c r="BU214" s="5"/>
    </row>
    <row r="215" spans="2:73" ht="18" customHeight="1" x14ac:dyDescent="0.25">
      <c r="B215" s="6" t="s">
        <v>24</v>
      </c>
      <c r="C215" s="6"/>
      <c r="D215" s="7">
        <f>SUM(E215:M215)</f>
        <v>31</v>
      </c>
      <c r="E215" s="7"/>
      <c r="F215" s="7"/>
      <c r="G215" s="7"/>
      <c r="H215" s="7"/>
      <c r="I215" s="7"/>
      <c r="J215" s="7">
        <v>30</v>
      </c>
      <c r="K215" s="7">
        <v>1</v>
      </c>
      <c r="L215" s="7"/>
      <c r="M215" s="8"/>
      <c r="N215" s="9" t="s">
        <v>33</v>
      </c>
      <c r="P215" s="10">
        <f>Q215*Q208+R215*R208+S215*S208+T215*T208+U215*U208+V215*V208+W215*W208+X215*X208</f>
        <v>0.155</v>
      </c>
      <c r="Q215" s="11">
        <v>5.0000000000000001E-3</v>
      </c>
      <c r="R215" s="11">
        <v>5.0000000000000001E-3</v>
      </c>
      <c r="S215" s="11">
        <v>5.0000000000000001E-3</v>
      </c>
      <c r="T215" s="11">
        <v>5.0000000000000001E-3</v>
      </c>
      <c r="U215" s="11">
        <v>5.0000000000000001E-3</v>
      </c>
      <c r="V215" s="11">
        <v>5.0000000000000001E-3</v>
      </c>
      <c r="W215" s="11">
        <v>5.0000000000000001E-3</v>
      </c>
      <c r="X215" s="11">
        <v>5.0000000000000001E-3</v>
      </c>
      <c r="Y215" s="4"/>
      <c r="BJ215" s="6" t="s">
        <v>24</v>
      </c>
      <c r="BK215" s="6"/>
      <c r="BL215" s="7">
        <f>SUM(BM215:BU215)</f>
        <v>30</v>
      </c>
      <c r="BM215" s="7"/>
      <c r="BN215" s="7"/>
      <c r="BO215" s="7"/>
      <c r="BP215" s="7"/>
      <c r="BQ215" s="7"/>
      <c r="BR215" s="7">
        <v>30</v>
      </c>
      <c r="BS215" s="7"/>
      <c r="BT215" s="7"/>
      <c r="BU215" s="8"/>
    </row>
    <row r="216" spans="2:73" ht="18" customHeight="1" x14ac:dyDescent="0.25">
      <c r="B216" s="9" t="s">
        <v>47</v>
      </c>
      <c r="C216" s="9"/>
      <c r="D216" s="10">
        <f>E216*E215+F216*F215+G216*G215+H216*H215+I216*I215+J216*J215+K216*K215+L216*L215</f>
        <v>6.1980000000000004</v>
      </c>
      <c r="E216" s="11">
        <f t="shared" ref="E216:F219" si="120">F216-(F216*10%)</f>
        <v>0.12150000000000001</v>
      </c>
      <c r="F216" s="11">
        <f t="shared" si="120"/>
        <v>0.13500000000000001</v>
      </c>
      <c r="G216" s="11">
        <v>0.15</v>
      </c>
      <c r="H216" s="11">
        <f>G216+(G216*20%)</f>
        <v>0.18</v>
      </c>
      <c r="I216" s="11">
        <f>H216+(H216*10%)</f>
        <v>0.19799999999999998</v>
      </c>
      <c r="J216" s="11">
        <v>0.2</v>
      </c>
      <c r="K216" s="11">
        <f>I216</f>
        <v>0.19799999999999998</v>
      </c>
      <c r="L216" s="11">
        <f>H216</f>
        <v>0.18</v>
      </c>
      <c r="M216" s="4"/>
      <c r="N216" s="9" t="s">
        <v>35</v>
      </c>
      <c r="P216" s="15"/>
      <c r="Q216" s="11" t="s">
        <v>36</v>
      </c>
      <c r="R216" s="11" t="s">
        <v>36</v>
      </c>
      <c r="S216" s="11" t="s">
        <v>36</v>
      </c>
      <c r="T216" s="11" t="s">
        <v>36</v>
      </c>
      <c r="U216" s="11" t="s">
        <v>36</v>
      </c>
      <c r="V216" s="11" t="s">
        <v>36</v>
      </c>
      <c r="W216" s="11" t="s">
        <v>36</v>
      </c>
      <c r="X216" s="11" t="s">
        <v>36</v>
      </c>
      <c r="Y216" s="4"/>
      <c r="BJ216" s="9" t="s">
        <v>47</v>
      </c>
      <c r="BK216" s="9"/>
      <c r="BL216" s="10">
        <f>BM216*BM215+BN216*BN215+BO216*BO215+BP216*BP215+BQ216*BQ215+BR216*BR215+BS216*BS215+BT216*BT215</f>
        <v>9</v>
      </c>
      <c r="BM216" s="11">
        <f>BN216-(BN216*10%)</f>
        <v>0.12150000000000001</v>
      </c>
      <c r="BN216" s="11">
        <f>BO216-(BO216*10%)</f>
        <v>0.13500000000000001</v>
      </c>
      <c r="BO216" s="11">
        <v>0.15</v>
      </c>
      <c r="BP216" s="11">
        <f>BO216+(BO216*20%)</f>
        <v>0.18</v>
      </c>
      <c r="BQ216" s="11">
        <v>0.2</v>
      </c>
      <c r="BR216" s="11">
        <v>0.3</v>
      </c>
      <c r="BS216" s="11">
        <f>BQ216</f>
        <v>0.2</v>
      </c>
      <c r="BT216" s="11">
        <f>BP216</f>
        <v>0.18</v>
      </c>
      <c r="BU216" s="4"/>
    </row>
    <row r="217" spans="2:73" ht="18" customHeight="1" x14ac:dyDescent="0.25">
      <c r="B217" s="9" t="s">
        <v>58</v>
      </c>
      <c r="C217" s="9"/>
      <c r="D217" s="10">
        <f>E217*E215+F217*F215+G217*G215+H217*H215+I217*I215+J217*J215+K217*K215+L217*L215</f>
        <v>4.5659999999999998</v>
      </c>
      <c r="E217" s="11">
        <f t="shared" si="120"/>
        <v>4.0500000000000001E-2</v>
      </c>
      <c r="F217" s="11">
        <f t="shared" si="120"/>
        <v>4.4999999999999998E-2</v>
      </c>
      <c r="G217" s="11">
        <v>0.05</v>
      </c>
      <c r="H217" s="11">
        <f>G217+(G217*20%)</f>
        <v>6.0000000000000005E-2</v>
      </c>
      <c r="I217" s="11">
        <f>H217+(H217*10%)</f>
        <v>6.6000000000000003E-2</v>
      </c>
      <c r="J217" s="11">
        <v>0.15</v>
      </c>
      <c r="K217" s="11">
        <f>I217</f>
        <v>6.6000000000000003E-2</v>
      </c>
      <c r="L217" s="11">
        <f>H217</f>
        <v>6.0000000000000005E-2</v>
      </c>
      <c r="M217" s="4"/>
      <c r="BJ217" s="9" t="s">
        <v>33</v>
      </c>
      <c r="BK217" s="9"/>
      <c r="BL217" s="10">
        <f>BM217*BM215+BN217*BN215+BO217*BO215+BP217*BP215+BQ217*BQ215+BR217*BR215+BS217*BS215+BT217*BT215</f>
        <v>0.15</v>
      </c>
      <c r="BM217" s="11">
        <v>5.0000000000000001E-3</v>
      </c>
      <c r="BN217" s="11">
        <v>5.0000000000000001E-3</v>
      </c>
      <c r="BO217" s="11">
        <v>5.0000000000000001E-3</v>
      </c>
      <c r="BP217" s="11">
        <v>5.0000000000000001E-3</v>
      </c>
      <c r="BQ217" s="11">
        <v>5.0000000000000001E-3</v>
      </c>
      <c r="BR217" s="11">
        <v>5.0000000000000001E-3</v>
      </c>
      <c r="BS217" s="11">
        <v>5.0000000000000001E-3</v>
      </c>
      <c r="BT217" s="11">
        <v>5.0000000000000001E-3</v>
      </c>
      <c r="BU217" s="4"/>
    </row>
    <row r="218" spans="2:73" ht="18" customHeight="1" x14ac:dyDescent="0.25">
      <c r="B218" s="9" t="s">
        <v>51</v>
      </c>
      <c r="C218" s="9"/>
      <c r="D218" s="10">
        <f>E218*E215+F218*F215+G218*G215+H218*H215+I218*I215+J218*J215+K218*K215+L218*L215</f>
        <v>1.0999999999999999</v>
      </c>
      <c r="E218" s="11">
        <f t="shared" si="120"/>
        <v>1.2149999999999999E-2</v>
      </c>
      <c r="F218" s="11">
        <f t="shared" si="120"/>
        <v>1.35E-2</v>
      </c>
      <c r="G218" s="11">
        <v>1.4999999999999999E-2</v>
      </c>
      <c r="H218" s="11">
        <f>G218+(G218*20%)</f>
        <v>1.7999999999999999E-2</v>
      </c>
      <c r="I218" s="11">
        <v>0.2</v>
      </c>
      <c r="J218" s="11">
        <v>0.03</v>
      </c>
      <c r="K218" s="11">
        <f>I218</f>
        <v>0.2</v>
      </c>
      <c r="L218" s="11">
        <f>H218</f>
        <v>1.7999999999999999E-2</v>
      </c>
      <c r="M218" s="4"/>
      <c r="BJ218" s="9" t="s">
        <v>35</v>
      </c>
      <c r="BK218" s="9"/>
      <c r="BL218" s="12"/>
      <c r="BM218" s="11" t="s">
        <v>36</v>
      </c>
      <c r="BN218" s="11" t="s">
        <v>36</v>
      </c>
      <c r="BO218" s="11" t="s">
        <v>36</v>
      </c>
      <c r="BP218" s="11" t="s">
        <v>36</v>
      </c>
      <c r="BQ218" s="11" t="s">
        <v>36</v>
      </c>
      <c r="BR218" s="11" t="s">
        <v>36</v>
      </c>
      <c r="BS218" s="11" t="s">
        <v>36</v>
      </c>
      <c r="BT218" s="11" t="s">
        <v>36</v>
      </c>
      <c r="BU218" s="4"/>
    </row>
    <row r="219" spans="2:73" ht="18" customHeight="1" x14ac:dyDescent="0.25">
      <c r="B219" s="9" t="s">
        <v>54</v>
      </c>
      <c r="C219" s="9"/>
      <c r="D219" s="10">
        <f>E219*E215+F219*F215+G219*G215+H219*H215+I219*I215+J219*J215+K219*K215+L219*L215</f>
        <v>0.15528</v>
      </c>
      <c r="E219" s="11">
        <f t="shared" si="120"/>
        <v>3.2399999999999998E-3</v>
      </c>
      <c r="F219" s="11">
        <f t="shared" si="120"/>
        <v>3.5999999999999999E-3</v>
      </c>
      <c r="G219" s="11">
        <v>4.0000000000000001E-3</v>
      </c>
      <c r="H219" s="11">
        <f>G219+(G219*20%)</f>
        <v>4.8000000000000004E-3</v>
      </c>
      <c r="I219" s="11">
        <f>H219+(H219*10%)</f>
        <v>5.2800000000000008E-3</v>
      </c>
      <c r="J219" s="11">
        <v>5.0000000000000001E-3</v>
      </c>
      <c r="K219" s="11">
        <f>I219</f>
        <v>5.2800000000000008E-3</v>
      </c>
      <c r="L219" s="11">
        <f>H219</f>
        <v>4.8000000000000004E-3</v>
      </c>
      <c r="M219" s="4"/>
    </row>
    <row r="220" spans="2:73" ht="18" customHeight="1" x14ac:dyDescent="0.25">
      <c r="B220" s="9" t="s">
        <v>33</v>
      </c>
      <c r="C220" s="9"/>
      <c r="D220" s="10">
        <f>E220*E215+F220*F215+G220*G215+H220*H215+I220*I215+J220*J215+K220*K215+L220*L215</f>
        <v>0.155</v>
      </c>
      <c r="E220" s="11">
        <v>5.0000000000000001E-3</v>
      </c>
      <c r="F220" s="11">
        <v>5.0000000000000001E-3</v>
      </c>
      <c r="G220" s="11">
        <v>5.0000000000000001E-3</v>
      </c>
      <c r="H220" s="11">
        <v>5.0000000000000001E-3</v>
      </c>
      <c r="I220" s="11">
        <v>5.0000000000000001E-3</v>
      </c>
      <c r="J220" s="11">
        <v>5.0000000000000001E-3</v>
      </c>
      <c r="K220" s="11">
        <v>5.0000000000000001E-3</v>
      </c>
      <c r="L220" s="11">
        <v>5.0000000000000001E-3</v>
      </c>
      <c r="M220" s="4"/>
    </row>
    <row r="221" spans="2:73" ht="18" customHeight="1" x14ac:dyDescent="0.25">
      <c r="B221" s="9" t="s">
        <v>35</v>
      </c>
      <c r="C221" s="9"/>
      <c r="D221" s="4"/>
      <c r="E221" s="4" t="s">
        <v>36</v>
      </c>
      <c r="F221" s="4" t="s">
        <v>36</v>
      </c>
      <c r="G221" s="4" t="s">
        <v>36</v>
      </c>
      <c r="H221" s="4" t="s">
        <v>36</v>
      </c>
      <c r="I221" s="4" t="s">
        <v>36</v>
      </c>
      <c r="J221" s="4" t="s">
        <v>36</v>
      </c>
      <c r="K221" s="4" t="s">
        <v>36</v>
      </c>
      <c r="L221" s="4" t="s">
        <v>36</v>
      </c>
      <c r="M221" s="4"/>
    </row>
    <row r="222" spans="2:73" ht="18.75" customHeight="1" x14ac:dyDescent="0.25"/>
    <row r="223" spans="2:73" ht="18.75" customHeight="1" x14ac:dyDescent="0.25"/>
    <row r="224" spans="2:73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  <row r="262" ht="18.75" customHeight="1" x14ac:dyDescent="0.25"/>
    <row r="263" ht="18.75" customHeight="1" x14ac:dyDescent="0.25"/>
    <row r="264" ht="18.75" customHeight="1" x14ac:dyDescent="0.25"/>
    <row r="265" ht="18.75" customHeight="1" x14ac:dyDescent="0.25"/>
    <row r="266" ht="18.75" customHeight="1" x14ac:dyDescent="0.25"/>
    <row r="267" ht="18.75" customHeight="1" x14ac:dyDescent="0.25"/>
    <row r="268" ht="18.75" customHeight="1" x14ac:dyDescent="0.25"/>
    <row r="269" ht="18.75" customHeight="1" x14ac:dyDescent="0.25"/>
    <row r="270" ht="18.75" customHeight="1" x14ac:dyDescent="0.25"/>
    <row r="271" ht="18.75" customHeight="1" x14ac:dyDescent="0.25"/>
    <row r="272" ht="18.75" customHeight="1" x14ac:dyDescent="0.25"/>
    <row r="273" ht="18.75" customHeight="1" x14ac:dyDescent="0.25"/>
    <row r="274" ht="18.75" customHeight="1" x14ac:dyDescent="0.25"/>
    <row r="275" ht="18.75" customHeight="1" x14ac:dyDescent="0.25"/>
    <row r="276" ht="18.75" customHeight="1" x14ac:dyDescent="0.25"/>
    <row r="277" ht="18.75" customHeight="1" x14ac:dyDescent="0.25"/>
    <row r="278" ht="18.75" customHeight="1" x14ac:dyDescent="0.25"/>
    <row r="279" ht="18.75" customHeight="1" x14ac:dyDescent="0.25"/>
    <row r="280" ht="18.75" customHeight="1" x14ac:dyDescent="0.25"/>
    <row r="281" ht="18.75" customHeight="1" x14ac:dyDescent="0.25"/>
    <row r="282" ht="18.75" customHeight="1" x14ac:dyDescent="0.25"/>
    <row r="283" ht="18.75" customHeight="1" x14ac:dyDescent="0.25"/>
    <row r="284" ht="18.75" customHeight="1" x14ac:dyDescent="0.25"/>
    <row r="285" ht="18.75" customHeight="1" x14ac:dyDescent="0.25"/>
    <row r="286" ht="18.75" customHeight="1" x14ac:dyDescent="0.25"/>
    <row r="287" ht="18.75" customHeight="1" x14ac:dyDescent="0.25"/>
    <row r="288" ht="18.75" customHeight="1" x14ac:dyDescent="0.25"/>
    <row r="289" ht="18.75" customHeight="1" x14ac:dyDescent="0.25"/>
    <row r="290" ht="18.75" customHeight="1" x14ac:dyDescent="0.25"/>
    <row r="291" ht="18.75" customHeight="1" x14ac:dyDescent="0.25"/>
    <row r="292" ht="18.75" customHeight="1" x14ac:dyDescent="0.25"/>
    <row r="293" ht="18.75" customHeight="1" x14ac:dyDescent="0.25"/>
    <row r="294" ht="18.75" customHeight="1" x14ac:dyDescent="0.25"/>
    <row r="295" ht="18.75" customHeight="1" x14ac:dyDescent="0.25"/>
    <row r="296" ht="18.75" customHeight="1" x14ac:dyDescent="0.25"/>
    <row r="297" ht="18.75" customHeight="1" x14ac:dyDescent="0.25"/>
    <row r="298" ht="18.75" customHeight="1" x14ac:dyDescent="0.25"/>
    <row r="299" ht="18.75" customHeight="1" x14ac:dyDescent="0.25"/>
    <row r="300" ht="18.75" customHeight="1" x14ac:dyDescent="0.25"/>
    <row r="301" ht="18.75" customHeight="1" x14ac:dyDescent="0.25"/>
    <row r="302" ht="18.75" customHeight="1" x14ac:dyDescent="0.25"/>
    <row r="303" ht="18.75" customHeight="1" x14ac:dyDescent="0.25"/>
    <row r="304" ht="18.75" customHeight="1" x14ac:dyDescent="0.25"/>
    <row r="305" ht="18.75" customHeight="1" x14ac:dyDescent="0.25"/>
    <row r="306" ht="18.75" customHeight="1" x14ac:dyDescent="0.25"/>
    <row r="307" ht="18.75" customHeight="1" x14ac:dyDescent="0.25"/>
    <row r="308" ht="18.75" customHeight="1" x14ac:dyDescent="0.25"/>
    <row r="309" ht="18.75" customHeight="1" x14ac:dyDescent="0.25"/>
    <row r="310" ht="18.75" customHeight="1" x14ac:dyDescent="0.25"/>
    <row r="311" ht="18.75" customHeight="1" x14ac:dyDescent="0.25"/>
    <row r="312" ht="18.75" customHeight="1" x14ac:dyDescent="0.25"/>
    <row r="313" ht="18.75" customHeight="1" x14ac:dyDescent="0.25"/>
    <row r="314" ht="18.75" customHeight="1" x14ac:dyDescent="0.25"/>
    <row r="315" ht="18.75" customHeight="1" x14ac:dyDescent="0.25"/>
    <row r="316" ht="18.75" customHeight="1" x14ac:dyDescent="0.25"/>
    <row r="317" ht="18.75" customHeight="1" x14ac:dyDescent="0.25"/>
    <row r="318" ht="18.75" customHeight="1" x14ac:dyDescent="0.25"/>
    <row r="319" ht="18.75" customHeight="1" x14ac:dyDescent="0.25"/>
    <row r="320" ht="18.75" customHeight="1" x14ac:dyDescent="0.25"/>
    <row r="321" ht="18.75" customHeight="1" x14ac:dyDescent="0.25"/>
    <row r="322" ht="18.75" customHeight="1" x14ac:dyDescent="0.25"/>
    <row r="323" ht="18.75" customHeight="1" x14ac:dyDescent="0.25"/>
    <row r="324" ht="18.75" customHeight="1" x14ac:dyDescent="0.25"/>
    <row r="325" ht="18.75" customHeight="1" x14ac:dyDescent="0.25"/>
    <row r="326" ht="18.75" customHeight="1" x14ac:dyDescent="0.25"/>
    <row r="327" ht="18.75" customHeight="1" x14ac:dyDescent="0.25"/>
    <row r="328" ht="18.75" customHeight="1" x14ac:dyDescent="0.25"/>
    <row r="329" ht="18.75" customHeight="1" x14ac:dyDescent="0.25"/>
    <row r="330" ht="18.75" customHeight="1" x14ac:dyDescent="0.25"/>
    <row r="331" ht="18.75" customHeight="1" x14ac:dyDescent="0.25"/>
    <row r="332" ht="18.75" customHeight="1" x14ac:dyDescent="0.25"/>
    <row r="333" ht="18.75" customHeight="1" x14ac:dyDescent="0.25"/>
    <row r="334" ht="18.75" customHeight="1" x14ac:dyDescent="0.25"/>
    <row r="335" ht="18.75" customHeight="1" x14ac:dyDescent="0.25"/>
    <row r="336" ht="18.75" customHeight="1" x14ac:dyDescent="0.25"/>
    <row r="337" ht="18.75" customHeight="1" x14ac:dyDescent="0.25"/>
  </sheetData>
  <mergeCells count="176">
    <mergeCell ref="BJ11:BU11"/>
    <mergeCell ref="BV11:CG11"/>
    <mergeCell ref="BV1:CG1"/>
    <mergeCell ref="B2:M2"/>
    <mergeCell ref="N2:Y2"/>
    <mergeCell ref="Z2:AK2"/>
    <mergeCell ref="AL2:AW2"/>
    <mergeCell ref="AX2:BI2"/>
    <mergeCell ref="BJ2:BU2"/>
    <mergeCell ref="BV2:CG2"/>
    <mergeCell ref="B1:M1"/>
    <mergeCell ref="N1:Y1"/>
    <mergeCell ref="Z1:AK1"/>
    <mergeCell ref="AL1:AW1"/>
    <mergeCell ref="AX1:BI1"/>
    <mergeCell ref="BJ1:BU1"/>
    <mergeCell ref="AL9:AW9"/>
    <mergeCell ref="N13:Y13"/>
    <mergeCell ref="B23:M23"/>
    <mergeCell ref="N23:Y23"/>
    <mergeCell ref="Z23:AK23"/>
    <mergeCell ref="AL23:AW23"/>
    <mergeCell ref="AX23:BI23"/>
    <mergeCell ref="AX10:BI10"/>
    <mergeCell ref="Z9:AK9"/>
    <mergeCell ref="B11:M11"/>
    <mergeCell ref="B35:M35"/>
    <mergeCell ref="Z35:AK35"/>
    <mergeCell ref="N36:Y36"/>
    <mergeCell ref="AL36:AW36"/>
    <mergeCell ref="BV36:CG36"/>
    <mergeCell ref="BJ38:BU38"/>
    <mergeCell ref="BJ23:BU23"/>
    <mergeCell ref="BV23:CG23"/>
    <mergeCell ref="B28:M28"/>
    <mergeCell ref="N28:Y28"/>
    <mergeCell ref="Z28:AK28"/>
    <mergeCell ref="AL28:AW28"/>
    <mergeCell ref="AX28:BI28"/>
    <mergeCell ref="BJ28:BU28"/>
    <mergeCell ref="BV28:CG28"/>
    <mergeCell ref="AX39:BI39"/>
    <mergeCell ref="B42:M42"/>
    <mergeCell ref="N44:Y44"/>
    <mergeCell ref="BJ45:BU45"/>
    <mergeCell ref="B53:M53"/>
    <mergeCell ref="N53:Y53"/>
    <mergeCell ref="AL53:AW53"/>
    <mergeCell ref="AX53:BI53"/>
    <mergeCell ref="BJ53:BU53"/>
    <mergeCell ref="BV67:CG67"/>
    <mergeCell ref="B60:M60"/>
    <mergeCell ref="N60:Y60"/>
    <mergeCell ref="AL60:AW60"/>
    <mergeCell ref="AX60:BI60"/>
    <mergeCell ref="BJ60:BU60"/>
    <mergeCell ref="BV60:CG60"/>
    <mergeCell ref="BV53:CG53"/>
    <mergeCell ref="Z53:AK53"/>
    <mergeCell ref="B59:M59"/>
    <mergeCell ref="N59:Y59"/>
    <mergeCell ref="AL59:AW59"/>
    <mergeCell ref="AX59:BI59"/>
    <mergeCell ref="BJ59:BU59"/>
    <mergeCell ref="BV59:CG59"/>
    <mergeCell ref="AL66:AW66"/>
    <mergeCell ref="Z68:AK68"/>
    <mergeCell ref="B79:M79"/>
    <mergeCell ref="N79:Y79"/>
    <mergeCell ref="AL79:AW79"/>
    <mergeCell ref="AX79:BI79"/>
    <mergeCell ref="BJ79:BU79"/>
    <mergeCell ref="Z59:AK59"/>
    <mergeCell ref="Z60:AK60"/>
    <mergeCell ref="N67:Y67"/>
    <mergeCell ref="AX67:BI67"/>
    <mergeCell ref="BV79:CG79"/>
    <mergeCell ref="Z79:AK79"/>
    <mergeCell ref="B85:M85"/>
    <mergeCell ref="N85:Y85"/>
    <mergeCell ref="AL85:AW85"/>
    <mergeCell ref="AX85:BI85"/>
    <mergeCell ref="BJ85:BU85"/>
    <mergeCell ref="BV85:CG85"/>
    <mergeCell ref="BJ69:BU69"/>
    <mergeCell ref="B102:M102"/>
    <mergeCell ref="BJ102:BU102"/>
    <mergeCell ref="N103:Y103"/>
    <mergeCell ref="B114:M114"/>
    <mergeCell ref="N114:Y114"/>
    <mergeCell ref="AL114:AW114"/>
    <mergeCell ref="AX114:BI114"/>
    <mergeCell ref="BJ114:BU114"/>
    <mergeCell ref="Z85:AK85"/>
    <mergeCell ref="AX91:BI91"/>
    <mergeCell ref="B92:M92"/>
    <mergeCell ref="N95:Y95"/>
    <mergeCell ref="Z92:AK92"/>
    <mergeCell ref="BJ96:BU96"/>
    <mergeCell ref="Z114:AK114"/>
    <mergeCell ref="Z115:AK115"/>
    <mergeCell ref="AL121:AW121"/>
    <mergeCell ref="AX121:BI121"/>
    <mergeCell ref="B124:M124"/>
    <mergeCell ref="BJ124:BU124"/>
    <mergeCell ref="BV114:CG114"/>
    <mergeCell ref="B115:M115"/>
    <mergeCell ref="N115:Y115"/>
    <mergeCell ref="AL115:AW115"/>
    <mergeCell ref="AX115:BI115"/>
    <mergeCell ref="BJ115:BU115"/>
    <mergeCell ref="BV115:CG115"/>
    <mergeCell ref="BV124:CG124"/>
    <mergeCell ref="BV142:CG142"/>
    <mergeCell ref="Z142:AK142"/>
    <mergeCell ref="B149:M149"/>
    <mergeCell ref="N150:Y150"/>
    <mergeCell ref="AL150:AW150"/>
    <mergeCell ref="BV150:CG150"/>
    <mergeCell ref="Z167:AK167"/>
    <mergeCell ref="N125:Y125"/>
    <mergeCell ref="Z122:AK122"/>
    <mergeCell ref="BJ136:BU136"/>
    <mergeCell ref="BV136:CG136"/>
    <mergeCell ref="B142:M142"/>
    <mergeCell ref="N142:Y142"/>
    <mergeCell ref="AL142:AW142"/>
    <mergeCell ref="AX142:BI142"/>
    <mergeCell ref="BJ142:BU142"/>
    <mergeCell ref="B167:M167"/>
    <mergeCell ref="N167:Y167"/>
    <mergeCell ref="AL167:AW167"/>
    <mergeCell ref="AX167:BI167"/>
    <mergeCell ref="BJ167:BU167"/>
    <mergeCell ref="BV167:CG167"/>
    <mergeCell ref="BJ152:BU152"/>
    <mergeCell ref="Z149:AK149"/>
    <mergeCell ref="AX153:BI153"/>
    <mergeCell ref="B156:M156"/>
    <mergeCell ref="N158:Y158"/>
    <mergeCell ref="BJ159:BU159"/>
    <mergeCell ref="BV181:CG181"/>
    <mergeCell ref="B183:M183"/>
    <mergeCell ref="BJ183:BU183"/>
    <mergeCell ref="BV173:CG173"/>
    <mergeCell ref="B174:M174"/>
    <mergeCell ref="N174:Y174"/>
    <mergeCell ref="AL174:AW174"/>
    <mergeCell ref="AX174:BI174"/>
    <mergeCell ref="BJ174:BU174"/>
    <mergeCell ref="BV174:CG174"/>
    <mergeCell ref="B173:M173"/>
    <mergeCell ref="N173:Y173"/>
    <mergeCell ref="AL173:AW173"/>
    <mergeCell ref="AX173:BI173"/>
    <mergeCell ref="BJ173:BU173"/>
    <mergeCell ref="N185:Y185"/>
    <mergeCell ref="Z182:AK182"/>
    <mergeCell ref="B196:M196"/>
    <mergeCell ref="N196:Y196"/>
    <mergeCell ref="AL196:AW196"/>
    <mergeCell ref="AX196:BI196"/>
    <mergeCell ref="Z173:AK173"/>
    <mergeCell ref="Z174:AK174"/>
    <mergeCell ref="AL181:AW181"/>
    <mergeCell ref="AX181:BI181"/>
    <mergeCell ref="BJ207:BU207"/>
    <mergeCell ref="B213:M213"/>
    <mergeCell ref="BJ213:BU213"/>
    <mergeCell ref="BJ196:BU196"/>
    <mergeCell ref="BV196:CG196"/>
    <mergeCell ref="Z196:AK196"/>
    <mergeCell ref="B203:M203"/>
    <mergeCell ref="AX203:BI203"/>
    <mergeCell ref="N206:Y206"/>
    <mergeCell ref="Z202:AK202"/>
  </mergeCells>
  <printOptions horizontalCentered="1"/>
  <pageMargins left="0" right="0" top="0.28999999999999998" bottom="0" header="0.17" footer="0.19685039370078741"/>
  <pageSetup paperSize="8" scale="14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CG338"/>
  <sheetViews>
    <sheetView showGridLines="0" zoomScale="60" zoomScaleNormal="60" zoomScalePageLayoutView="60" workbookViewId="0">
      <selection activeCell="L12" sqref="L12"/>
    </sheetView>
  </sheetViews>
  <sheetFormatPr baseColWidth="10" defaultColWidth="10.88671875" defaultRowHeight="13.2" outlineLevelCol="1" x14ac:dyDescent="0.25"/>
  <cols>
    <col min="1" max="1" width="10" style="2" customWidth="1"/>
    <col min="2" max="2" width="15.6640625" style="2" customWidth="1"/>
    <col min="3" max="3" width="4.109375" style="2" customWidth="1"/>
    <col min="4" max="4" width="9" style="2" customWidth="1"/>
    <col min="5" max="5" width="7" style="2" customWidth="1" outlineLevel="1"/>
    <col min="6" max="7" width="6.6640625" style="2" customWidth="1" outlineLevel="1"/>
    <col min="8" max="8" width="7.44140625" style="2" customWidth="1" outlineLevel="1"/>
    <col min="9" max="12" width="6.6640625" style="16" customWidth="1" outlineLevel="1"/>
    <col min="13" max="13" width="6" style="16" customWidth="1" outlineLevel="1"/>
    <col min="14" max="14" width="15.6640625" style="2" customWidth="1"/>
    <col min="15" max="15" width="4.109375" style="2" customWidth="1"/>
    <col min="16" max="16" width="9" style="2" customWidth="1"/>
    <col min="17" max="19" width="6.6640625" style="2" customWidth="1" outlineLevel="1"/>
    <col min="20" max="20" width="7.44140625" style="2" customWidth="1" outlineLevel="1"/>
    <col min="21" max="25" width="6.6640625" style="16" customWidth="1" outlineLevel="1"/>
    <col min="26" max="26" width="15.6640625" style="2" customWidth="1"/>
    <col min="27" max="27" width="4.109375" style="2" customWidth="1"/>
    <col min="28" max="28" width="9" style="2" customWidth="1"/>
    <col min="29" max="32" width="6.6640625" style="2" customWidth="1" outlineLevel="1"/>
    <col min="33" max="37" width="6.6640625" style="16" customWidth="1" outlineLevel="1"/>
    <col min="38" max="38" width="15.6640625" style="2" customWidth="1"/>
    <col min="39" max="39" width="4.109375" style="2" customWidth="1"/>
    <col min="40" max="40" width="9" style="2" customWidth="1"/>
    <col min="41" max="44" width="6.6640625" style="2" customWidth="1" outlineLevel="1"/>
    <col min="45" max="49" width="6.6640625" style="16" customWidth="1" outlineLevel="1"/>
    <col min="50" max="50" width="15.6640625" style="2" customWidth="1"/>
    <col min="51" max="51" width="4.109375" style="2" customWidth="1"/>
    <col min="52" max="52" width="9" style="2" customWidth="1"/>
    <col min="53" max="56" width="6.6640625" style="2" customWidth="1" outlineLevel="1"/>
    <col min="57" max="61" width="6.6640625" style="16" customWidth="1" outlineLevel="1"/>
    <col min="62" max="62" width="15.6640625" style="2" customWidth="1"/>
    <col min="63" max="63" width="4.109375" style="2" customWidth="1"/>
    <col min="64" max="64" width="9" style="2" customWidth="1"/>
    <col min="65" max="68" width="6.6640625" style="2" customWidth="1" outlineLevel="1"/>
    <col min="69" max="73" width="6.6640625" style="16" customWidth="1" outlineLevel="1"/>
    <col min="74" max="74" width="15.6640625" style="2" customWidth="1"/>
    <col min="75" max="75" width="4.109375" style="2" customWidth="1"/>
    <col min="76" max="76" width="9" style="2" customWidth="1"/>
    <col min="77" max="80" width="6.6640625" style="2" customWidth="1" outlineLevel="1"/>
    <col min="81" max="85" width="6.6640625" style="16" customWidth="1" outlineLevel="1"/>
    <col min="86" max="16384" width="10.88671875" style="2"/>
  </cols>
  <sheetData>
    <row r="1" spans="1:85" ht="18" customHeight="1" x14ac:dyDescent="0.25">
      <c r="A1" s="1" t="s">
        <v>0</v>
      </c>
      <c r="B1" s="201" t="s">
        <v>1</v>
      </c>
      <c r="C1" s="201"/>
      <c r="D1" s="201"/>
      <c r="E1" s="201"/>
      <c r="F1" s="201"/>
      <c r="G1" s="201"/>
      <c r="H1" s="201"/>
      <c r="I1" s="201"/>
      <c r="J1" s="201"/>
      <c r="K1" s="201"/>
      <c r="L1" s="201"/>
      <c r="M1" s="201"/>
      <c r="N1" s="201" t="s">
        <v>2</v>
      </c>
      <c r="O1" s="201"/>
      <c r="P1" s="201"/>
      <c r="Q1" s="201"/>
      <c r="R1" s="201"/>
      <c r="S1" s="201"/>
      <c r="T1" s="201"/>
      <c r="U1" s="201"/>
      <c r="V1" s="201"/>
      <c r="W1" s="201"/>
      <c r="X1" s="201"/>
      <c r="Y1" s="201"/>
      <c r="Z1" s="201" t="s">
        <v>3</v>
      </c>
      <c r="AA1" s="201"/>
      <c r="AB1" s="201"/>
      <c r="AC1" s="201"/>
      <c r="AD1" s="201"/>
      <c r="AE1" s="201"/>
      <c r="AF1" s="201"/>
      <c r="AG1" s="201"/>
      <c r="AH1" s="201"/>
      <c r="AI1" s="201"/>
      <c r="AJ1" s="201"/>
      <c r="AK1" s="201"/>
      <c r="AL1" s="201" t="s">
        <v>4</v>
      </c>
      <c r="AM1" s="201"/>
      <c r="AN1" s="201"/>
      <c r="AO1" s="201"/>
      <c r="AP1" s="201"/>
      <c r="AQ1" s="201"/>
      <c r="AR1" s="201"/>
      <c r="AS1" s="201"/>
      <c r="AT1" s="201"/>
      <c r="AU1" s="201"/>
      <c r="AV1" s="201"/>
      <c r="AW1" s="201"/>
      <c r="AX1" s="202" t="s">
        <v>5</v>
      </c>
      <c r="AY1" s="203"/>
      <c r="AZ1" s="203"/>
      <c r="BA1" s="203"/>
      <c r="BB1" s="203"/>
      <c r="BC1" s="203"/>
      <c r="BD1" s="203"/>
      <c r="BE1" s="203"/>
      <c r="BF1" s="203"/>
      <c r="BG1" s="203"/>
      <c r="BH1" s="203"/>
      <c r="BI1" s="204"/>
      <c r="BJ1" s="202" t="s">
        <v>6</v>
      </c>
      <c r="BK1" s="203"/>
      <c r="BL1" s="203"/>
      <c r="BM1" s="203"/>
      <c r="BN1" s="203"/>
      <c r="BO1" s="203"/>
      <c r="BP1" s="203"/>
      <c r="BQ1" s="203"/>
      <c r="BR1" s="203"/>
      <c r="BS1" s="203"/>
      <c r="BT1" s="203"/>
      <c r="BU1" s="204"/>
      <c r="BV1" s="202" t="s">
        <v>7</v>
      </c>
      <c r="BW1" s="203"/>
      <c r="BX1" s="203"/>
      <c r="BY1" s="203"/>
      <c r="BZ1" s="203"/>
      <c r="CA1" s="203"/>
      <c r="CB1" s="203"/>
      <c r="CC1" s="203"/>
      <c r="CD1" s="203"/>
      <c r="CE1" s="203"/>
      <c r="CF1" s="203"/>
      <c r="CG1" s="204"/>
    </row>
    <row r="2" spans="1:85" ht="18" customHeight="1" x14ac:dyDescent="0.25">
      <c r="A2" s="3" t="s">
        <v>8</v>
      </c>
      <c r="B2" s="205" t="s">
        <v>140</v>
      </c>
      <c r="C2" s="205"/>
      <c r="D2" s="205"/>
      <c r="E2" s="205"/>
      <c r="F2" s="205"/>
      <c r="G2" s="205"/>
      <c r="H2" s="205"/>
      <c r="I2" s="205"/>
      <c r="J2" s="205"/>
      <c r="K2" s="205"/>
      <c r="L2" s="205"/>
      <c r="M2" s="205"/>
      <c r="N2" s="205" t="s">
        <v>155</v>
      </c>
      <c r="O2" s="205"/>
      <c r="P2" s="205"/>
      <c r="Q2" s="205"/>
      <c r="R2" s="205"/>
      <c r="S2" s="205"/>
      <c r="T2" s="205"/>
      <c r="U2" s="205"/>
      <c r="V2" s="205"/>
      <c r="W2" s="205"/>
      <c r="X2" s="205"/>
      <c r="Y2" s="205"/>
      <c r="Z2" s="194" t="s">
        <v>10</v>
      </c>
      <c r="AA2" s="195"/>
      <c r="AB2" s="195"/>
      <c r="AC2" s="195"/>
      <c r="AD2" s="195"/>
      <c r="AE2" s="195"/>
      <c r="AF2" s="195"/>
      <c r="AG2" s="195"/>
      <c r="AH2" s="195"/>
      <c r="AI2" s="195"/>
      <c r="AJ2" s="195"/>
      <c r="AK2" s="196"/>
      <c r="AL2" s="194" t="s">
        <v>11</v>
      </c>
      <c r="AM2" s="195"/>
      <c r="AN2" s="195"/>
      <c r="AO2" s="195"/>
      <c r="AP2" s="195"/>
      <c r="AQ2" s="195"/>
      <c r="AR2" s="195"/>
      <c r="AS2" s="195"/>
      <c r="AT2" s="195"/>
      <c r="AU2" s="195"/>
      <c r="AV2" s="195"/>
      <c r="AW2" s="196"/>
      <c r="AX2" s="194" t="s">
        <v>12</v>
      </c>
      <c r="AY2" s="195"/>
      <c r="AZ2" s="195"/>
      <c r="BA2" s="195"/>
      <c r="BB2" s="195"/>
      <c r="BC2" s="195"/>
      <c r="BD2" s="195"/>
      <c r="BE2" s="195"/>
      <c r="BF2" s="195"/>
      <c r="BG2" s="195"/>
      <c r="BH2" s="195"/>
      <c r="BI2" s="196"/>
      <c r="BJ2" s="194" t="s">
        <v>13</v>
      </c>
      <c r="BK2" s="195"/>
      <c r="BL2" s="195"/>
      <c r="BM2" s="195"/>
      <c r="BN2" s="195"/>
      <c r="BO2" s="195"/>
      <c r="BP2" s="195"/>
      <c r="BQ2" s="195"/>
      <c r="BR2" s="195"/>
      <c r="BS2" s="195"/>
      <c r="BT2" s="195"/>
      <c r="BU2" s="196"/>
      <c r="BV2" s="194" t="s">
        <v>14</v>
      </c>
      <c r="BW2" s="195"/>
      <c r="BX2" s="195"/>
      <c r="BY2" s="195"/>
      <c r="BZ2" s="195"/>
      <c r="CA2" s="195"/>
      <c r="CB2" s="195"/>
      <c r="CC2" s="195"/>
      <c r="CD2" s="195"/>
      <c r="CE2" s="195"/>
      <c r="CF2" s="195"/>
      <c r="CG2" s="196"/>
    </row>
    <row r="3" spans="1:85" ht="18" customHeight="1" x14ac:dyDescent="0.25">
      <c r="B3" s="4"/>
      <c r="C3" s="4"/>
      <c r="D3" s="5" t="s">
        <v>15</v>
      </c>
      <c r="E3" s="5" t="s">
        <v>16</v>
      </c>
      <c r="F3" s="5" t="s">
        <v>17</v>
      </c>
      <c r="G3" s="5" t="s">
        <v>18</v>
      </c>
      <c r="H3" s="5" t="s">
        <v>19</v>
      </c>
      <c r="I3" s="5" t="s">
        <v>20</v>
      </c>
      <c r="J3" s="5" t="s">
        <v>21</v>
      </c>
      <c r="K3" s="5" t="s">
        <v>22</v>
      </c>
      <c r="L3" s="5" t="s">
        <v>23</v>
      </c>
      <c r="M3" s="5"/>
      <c r="N3" s="4"/>
      <c r="O3" s="4"/>
      <c r="P3" s="5" t="s">
        <v>15</v>
      </c>
      <c r="Q3" s="5" t="s">
        <v>16</v>
      </c>
      <c r="R3" s="5" t="s">
        <v>17</v>
      </c>
      <c r="S3" s="5" t="s">
        <v>18</v>
      </c>
      <c r="T3" s="5" t="s">
        <v>19</v>
      </c>
      <c r="U3" s="5" t="s">
        <v>20</v>
      </c>
      <c r="V3" s="5" t="s">
        <v>21</v>
      </c>
      <c r="W3" s="5" t="s">
        <v>22</v>
      </c>
      <c r="X3" s="5" t="s">
        <v>23</v>
      </c>
      <c r="Y3" s="5"/>
      <c r="Z3" s="4"/>
      <c r="AA3" s="4"/>
      <c r="AB3" s="5" t="s">
        <v>15</v>
      </c>
      <c r="AC3" s="5" t="s">
        <v>16</v>
      </c>
      <c r="AD3" s="5" t="s">
        <v>17</v>
      </c>
      <c r="AE3" s="5" t="s">
        <v>18</v>
      </c>
      <c r="AF3" s="5" t="s">
        <v>19</v>
      </c>
      <c r="AG3" s="5" t="s">
        <v>20</v>
      </c>
      <c r="AH3" s="5" t="s">
        <v>21</v>
      </c>
      <c r="AI3" s="5" t="s">
        <v>22</v>
      </c>
      <c r="AJ3" s="5" t="s">
        <v>23</v>
      </c>
      <c r="AK3" s="5"/>
      <c r="AL3" s="4"/>
      <c r="AM3" s="4"/>
      <c r="AN3" s="5" t="s">
        <v>15</v>
      </c>
      <c r="AO3" s="5" t="s">
        <v>16</v>
      </c>
      <c r="AP3" s="5" t="s">
        <v>17</v>
      </c>
      <c r="AQ3" s="5" t="s">
        <v>18</v>
      </c>
      <c r="AR3" s="5" t="s">
        <v>19</v>
      </c>
      <c r="AS3" s="5" t="s">
        <v>20</v>
      </c>
      <c r="AT3" s="5" t="s">
        <v>21</v>
      </c>
      <c r="AU3" s="5" t="s">
        <v>22</v>
      </c>
      <c r="AV3" s="5" t="s">
        <v>23</v>
      </c>
      <c r="AW3" s="5"/>
      <c r="AX3" s="4"/>
      <c r="AY3" s="4"/>
      <c r="AZ3" s="5"/>
      <c r="BA3" s="5" t="s">
        <v>16</v>
      </c>
      <c r="BB3" s="5" t="s">
        <v>17</v>
      </c>
      <c r="BC3" s="5" t="s">
        <v>18</v>
      </c>
      <c r="BD3" s="5" t="s">
        <v>19</v>
      </c>
      <c r="BE3" s="5" t="s">
        <v>20</v>
      </c>
      <c r="BF3" s="5" t="s">
        <v>21</v>
      </c>
      <c r="BG3" s="5" t="s">
        <v>22</v>
      </c>
      <c r="BH3" s="5" t="s">
        <v>23</v>
      </c>
      <c r="BI3" s="5"/>
      <c r="BJ3" s="4"/>
      <c r="BK3" s="4"/>
      <c r="BL3" s="5" t="s">
        <v>15</v>
      </c>
      <c r="BM3" s="5" t="s">
        <v>16</v>
      </c>
      <c r="BN3" s="5" t="s">
        <v>17</v>
      </c>
      <c r="BO3" s="5" t="s">
        <v>18</v>
      </c>
      <c r="BP3" s="5" t="s">
        <v>19</v>
      </c>
      <c r="BQ3" s="5" t="s">
        <v>20</v>
      </c>
      <c r="BR3" s="5" t="s">
        <v>21</v>
      </c>
      <c r="BS3" s="5" t="s">
        <v>22</v>
      </c>
      <c r="BT3" s="5" t="s">
        <v>23</v>
      </c>
      <c r="BU3" s="5"/>
      <c r="BV3" s="4"/>
      <c r="BW3" s="4"/>
      <c r="BX3" s="5" t="s">
        <v>15</v>
      </c>
      <c r="BY3" s="5" t="s">
        <v>16</v>
      </c>
      <c r="BZ3" s="5" t="s">
        <v>17</v>
      </c>
      <c r="CA3" s="5" t="s">
        <v>18</v>
      </c>
      <c r="CB3" s="5" t="s">
        <v>19</v>
      </c>
      <c r="CC3" s="5" t="s">
        <v>20</v>
      </c>
      <c r="CD3" s="5" t="s">
        <v>21</v>
      </c>
      <c r="CE3" s="5" t="s">
        <v>22</v>
      </c>
      <c r="CF3" s="5" t="s">
        <v>23</v>
      </c>
      <c r="CG3" s="5"/>
    </row>
    <row r="4" spans="1:85" ht="18" customHeight="1" x14ac:dyDescent="0.25">
      <c r="B4" s="6" t="s">
        <v>24</v>
      </c>
      <c r="C4" s="6"/>
      <c r="D4" s="7">
        <f>SUM(E4:M4)</f>
        <v>0</v>
      </c>
      <c r="E4" s="7"/>
      <c r="F4" s="7"/>
      <c r="G4" s="7"/>
      <c r="H4" s="7"/>
      <c r="I4" s="7"/>
      <c r="J4" s="7"/>
      <c r="K4" s="7"/>
      <c r="L4" s="7"/>
      <c r="M4" s="4"/>
      <c r="N4" s="6" t="s">
        <v>24</v>
      </c>
      <c r="O4" s="6"/>
      <c r="P4" s="7">
        <f>SUM(Q4:Y4)</f>
        <v>328</v>
      </c>
      <c r="Q4" s="7">
        <v>138</v>
      </c>
      <c r="R4" s="7">
        <v>42</v>
      </c>
      <c r="S4" s="7">
        <v>45</v>
      </c>
      <c r="T4" s="7"/>
      <c r="U4" s="7">
        <v>53</v>
      </c>
      <c r="V4" s="7">
        <v>25</v>
      </c>
      <c r="W4" s="7">
        <v>5</v>
      </c>
      <c r="X4" s="7">
        <v>20</v>
      </c>
      <c r="Y4" s="4"/>
      <c r="Z4" s="6" t="s">
        <v>24</v>
      </c>
      <c r="AA4" s="6"/>
      <c r="AB4" s="7">
        <f>SUM(AC4:AK4)</f>
        <v>43</v>
      </c>
      <c r="AC4" s="7"/>
      <c r="AD4" s="7"/>
      <c r="AE4" s="7"/>
      <c r="AF4" s="7"/>
      <c r="AG4" s="7"/>
      <c r="AH4" s="7">
        <v>38</v>
      </c>
      <c r="AI4" s="7">
        <v>5</v>
      </c>
      <c r="AJ4" s="7"/>
      <c r="AK4" s="4"/>
      <c r="AL4" s="6" t="s">
        <v>24</v>
      </c>
      <c r="AM4" s="6"/>
      <c r="AN4" s="7">
        <f>SUM(AO4:AW4)</f>
        <v>0</v>
      </c>
      <c r="AO4" s="7"/>
      <c r="AP4" s="7"/>
      <c r="AQ4" s="7"/>
      <c r="AR4" s="7"/>
      <c r="AS4" s="7"/>
      <c r="AT4" s="7"/>
      <c r="AU4" s="7"/>
      <c r="AV4" s="7"/>
      <c r="AW4" s="4"/>
      <c r="AX4" s="6" t="s">
        <v>24</v>
      </c>
      <c r="AY4" s="6"/>
      <c r="AZ4" s="7">
        <f>SUM(BA4:BI4)</f>
        <v>341</v>
      </c>
      <c r="BA4" s="7">
        <v>138</v>
      </c>
      <c r="BB4" s="7">
        <v>42</v>
      </c>
      <c r="BC4" s="7">
        <v>45</v>
      </c>
      <c r="BD4" s="7"/>
      <c r="BE4" s="7">
        <v>53</v>
      </c>
      <c r="BF4" s="7">
        <v>38</v>
      </c>
      <c r="BG4" s="7">
        <v>5</v>
      </c>
      <c r="BH4" s="7">
        <v>20</v>
      </c>
      <c r="BI4" s="8"/>
      <c r="BJ4" s="6" t="s">
        <v>24</v>
      </c>
      <c r="BK4" s="6"/>
      <c r="BL4" s="7">
        <f>SUM(BM4:BU4)</f>
        <v>39</v>
      </c>
      <c r="BM4" s="7"/>
      <c r="BN4" s="7"/>
      <c r="BO4" s="7"/>
      <c r="BP4" s="7"/>
      <c r="BQ4" s="7"/>
      <c r="BR4" s="7">
        <v>38</v>
      </c>
      <c r="BS4" s="7">
        <v>1</v>
      </c>
      <c r="BT4" s="7"/>
      <c r="BU4" s="4"/>
      <c r="BV4" s="6" t="s">
        <v>24</v>
      </c>
      <c r="BW4" s="6"/>
      <c r="BX4" s="7">
        <f>SUM(BY4:CG4)</f>
        <v>39</v>
      </c>
      <c r="BY4" s="7"/>
      <c r="BZ4" s="7"/>
      <c r="CA4" s="7"/>
      <c r="CB4" s="7"/>
      <c r="CC4" s="7"/>
      <c r="CD4" s="7">
        <v>38</v>
      </c>
      <c r="CE4" s="7">
        <v>1</v>
      </c>
      <c r="CF4" s="7"/>
      <c r="CG4" s="4"/>
    </row>
    <row r="5" spans="1:85" ht="18" customHeight="1" x14ac:dyDescent="0.25">
      <c r="B5" s="9" t="s">
        <v>25</v>
      </c>
      <c r="C5" s="9"/>
      <c r="D5" s="10">
        <f>E5*E4+F5*F4+G5*G4+H5*H4+I5*I4+J5*J4+K5*K4+L5*L4</f>
        <v>0</v>
      </c>
      <c r="E5" s="11">
        <f t="shared" ref="E5:F7" si="0">F5-(F5*10%)</f>
        <v>0.12150000000000001</v>
      </c>
      <c r="F5" s="11">
        <f t="shared" si="0"/>
        <v>0.13500000000000001</v>
      </c>
      <c r="G5" s="11">
        <v>0.15</v>
      </c>
      <c r="H5" s="11">
        <f>G5+(G5*20%)</f>
        <v>0.18</v>
      </c>
      <c r="I5" s="11">
        <v>0.2</v>
      </c>
      <c r="J5" s="11">
        <v>0.3</v>
      </c>
      <c r="K5" s="11">
        <f>I5</f>
        <v>0.2</v>
      </c>
      <c r="L5" s="11">
        <f>H5</f>
        <v>0.18</v>
      </c>
      <c r="M5" s="4"/>
      <c r="N5" s="9" t="s">
        <v>150</v>
      </c>
      <c r="O5" s="9"/>
      <c r="P5" s="12">
        <f>Q5*Q4+R5*R4+S5*S4+T5*T4+U5*U4+V5*V4+W5*W4+X5*X4</f>
        <v>25</v>
      </c>
      <c r="Q5" s="11"/>
      <c r="R5" s="11"/>
      <c r="S5" s="11"/>
      <c r="T5" s="11"/>
      <c r="U5" s="14"/>
      <c r="V5" s="14">
        <v>1</v>
      </c>
      <c r="W5" s="11"/>
      <c r="X5" s="11"/>
      <c r="Y5" s="4"/>
      <c r="Z5" s="9" t="s">
        <v>27</v>
      </c>
      <c r="AA5" s="9"/>
      <c r="AB5" s="10">
        <f>((AC5*AC4+AD5*AD4+AE5*AE4+AF5*AF4+AG5*AG4+AH5*AH4+AI5*AI4+AJ5*AJ4)/0.5)/12</f>
        <v>1.4933333333333332</v>
      </c>
      <c r="AC5" s="11">
        <v>5.7000000000000002E-2</v>
      </c>
      <c r="AD5" s="11">
        <v>6.3E-2</v>
      </c>
      <c r="AE5" s="11">
        <v>0.08</v>
      </c>
      <c r="AF5" s="11">
        <f>AE5+(AE5*10%)</f>
        <v>8.7999999999999995E-2</v>
      </c>
      <c r="AG5" s="11">
        <v>0.12</v>
      </c>
      <c r="AH5" s="11">
        <v>0.22</v>
      </c>
      <c r="AI5" s="11">
        <f>AG5</f>
        <v>0.12</v>
      </c>
      <c r="AJ5" s="11">
        <f>AF5</f>
        <v>8.7999999999999995E-2</v>
      </c>
      <c r="AK5" s="11"/>
      <c r="AL5" s="9" t="s">
        <v>11</v>
      </c>
      <c r="AM5" s="9"/>
      <c r="AN5" s="12">
        <f>(AO5*AO4+AP5*AP4+AQ5*AQ4+AR5*AR4+AS5*AS4+AT5*AT4+AU5*AU4+AV5*AV4)/60</f>
        <v>0</v>
      </c>
      <c r="AO5" s="13">
        <v>0.5</v>
      </c>
      <c r="AP5" s="14">
        <v>1</v>
      </c>
      <c r="AQ5" s="13">
        <v>1.5</v>
      </c>
      <c r="AR5" s="13">
        <v>1.5</v>
      </c>
      <c r="AS5" s="14">
        <v>2</v>
      </c>
      <c r="AT5" s="14">
        <v>3</v>
      </c>
      <c r="AU5" s="14">
        <f>AS5</f>
        <v>2</v>
      </c>
      <c r="AV5" s="13">
        <f>AR5</f>
        <v>1.5</v>
      </c>
      <c r="AW5" s="4"/>
      <c r="AX5" s="9" t="s">
        <v>28</v>
      </c>
      <c r="AY5" s="9"/>
      <c r="AZ5" s="10">
        <f>BA5*BA4+BB5*BB4+BC5*BC4+BD5*BD4+BE5*BE4+BF5*BF4+BG5*BG4+BH5*BH4</f>
        <v>44.857999999999997</v>
      </c>
      <c r="BA5" s="11">
        <f>BB5-(BB5*10%)</f>
        <v>8.1000000000000003E-2</v>
      </c>
      <c r="BB5" s="11">
        <f>BC5-(BC5*10%)</f>
        <v>0.09</v>
      </c>
      <c r="BC5" s="11">
        <v>0.1</v>
      </c>
      <c r="BD5" s="11">
        <f>BC5+(BC5*20%)</f>
        <v>0.12000000000000001</v>
      </c>
      <c r="BE5" s="11">
        <v>0.2</v>
      </c>
      <c r="BF5" s="11">
        <v>0.3</v>
      </c>
      <c r="BG5" s="11">
        <f>BE5</f>
        <v>0.2</v>
      </c>
      <c r="BH5" s="11">
        <f>BD5</f>
        <v>0.12000000000000001</v>
      </c>
      <c r="BI5" s="4"/>
      <c r="BJ5" s="9" t="s">
        <v>29</v>
      </c>
      <c r="BK5" s="9"/>
      <c r="BL5" s="10">
        <f>BM5*BM4+BN5*BN4+BO5*BO4+BP5*BP4+BQ5*BQ4+BR5*BR4+BS5*BS4+BT5*BT4</f>
        <v>114</v>
      </c>
      <c r="BM5" s="11"/>
      <c r="BN5" s="11"/>
      <c r="BO5" s="11"/>
      <c r="BP5" s="11"/>
      <c r="BQ5" s="11"/>
      <c r="BR5" s="11">
        <v>3</v>
      </c>
      <c r="BS5" s="11"/>
      <c r="BT5" s="11"/>
      <c r="BU5" s="11"/>
      <c r="BV5" s="9" t="s">
        <v>30</v>
      </c>
      <c r="BW5" s="9"/>
      <c r="BX5" s="10">
        <f>BY5*BY4+BZ5*BZ4+CA5*CA4+CB5*CB4+CC5*CC4+CD5*CD4+CE5*CE4+CF5*CF4</f>
        <v>11.5815</v>
      </c>
      <c r="BY5" s="11">
        <f t="shared" ref="BY5:BZ8" si="1">BZ5-(BZ5*10%)</f>
        <v>0.12150000000000001</v>
      </c>
      <c r="BZ5" s="11">
        <f t="shared" si="1"/>
        <v>0.13500000000000001</v>
      </c>
      <c r="CA5" s="11">
        <v>0.15</v>
      </c>
      <c r="CB5" s="11">
        <f t="shared" ref="CB5:CC8" si="2">CA5+(CA5*10%)</f>
        <v>0.16499999999999998</v>
      </c>
      <c r="CC5" s="11">
        <f t="shared" si="2"/>
        <v>0.18149999999999997</v>
      </c>
      <c r="CD5" s="11">
        <v>0.3</v>
      </c>
      <c r="CE5" s="11">
        <f>CC5</f>
        <v>0.18149999999999997</v>
      </c>
      <c r="CF5" s="11">
        <f>CB5</f>
        <v>0.16499999999999998</v>
      </c>
      <c r="CG5" s="4"/>
    </row>
    <row r="6" spans="1:85" ht="18" customHeight="1" x14ac:dyDescent="0.25">
      <c r="B6" s="9" t="s">
        <v>31</v>
      </c>
      <c r="C6" s="9"/>
      <c r="D6" s="10">
        <f>E6*E4+F6*F4+G6*G4+H6*H4+I6*I4+J6*J4+K6*K4+L6*L4</f>
        <v>0</v>
      </c>
      <c r="E6" s="11">
        <f t="shared" si="0"/>
        <v>2.0250000000000001E-2</v>
      </c>
      <c r="F6" s="11">
        <f t="shared" si="0"/>
        <v>2.2499999999999999E-2</v>
      </c>
      <c r="G6" s="11">
        <v>2.5000000000000001E-2</v>
      </c>
      <c r="H6" s="11">
        <f>G6+(G6*20%)</f>
        <v>3.0000000000000002E-2</v>
      </c>
      <c r="I6" s="11">
        <f>H6+(H6*10%)</f>
        <v>3.3000000000000002E-2</v>
      </c>
      <c r="J6" s="11">
        <f>G6*2</f>
        <v>0.05</v>
      </c>
      <c r="K6" s="11">
        <f>I6</f>
        <v>3.3000000000000002E-2</v>
      </c>
      <c r="L6" s="11">
        <f>H6</f>
        <v>3.0000000000000002E-2</v>
      </c>
      <c r="M6" s="4"/>
      <c r="N6" s="9" t="s">
        <v>105</v>
      </c>
      <c r="O6" s="9"/>
      <c r="P6" s="12">
        <f>Q6*Q4+R6*R4+S6*S4+T6*T4+U6*U4+V6*V4+W6*W4+X6*X4</f>
        <v>18</v>
      </c>
      <c r="Q6" s="11">
        <v>0.1</v>
      </c>
      <c r="R6" s="11">
        <v>0.1</v>
      </c>
      <c r="S6" s="11"/>
      <c r="T6" s="11"/>
      <c r="U6" s="11"/>
      <c r="V6" s="11"/>
      <c r="W6" s="11"/>
      <c r="X6" s="11"/>
      <c r="Y6" s="4"/>
      <c r="Z6" s="9" t="s">
        <v>33</v>
      </c>
      <c r="AA6" s="9"/>
      <c r="AB6" s="10">
        <f>AC6*AC4+AD6*AD4+AE6*AE4+AF6*AF4+AG6*AG4+AH6*AH4+AI6*AI4+AJ6*AJ4</f>
        <v>0.215</v>
      </c>
      <c r="AC6" s="11">
        <v>5.0000000000000001E-3</v>
      </c>
      <c r="AD6" s="11">
        <v>5.0000000000000001E-3</v>
      </c>
      <c r="AE6" s="11">
        <v>5.0000000000000001E-3</v>
      </c>
      <c r="AF6" s="11">
        <v>5.0000000000000001E-3</v>
      </c>
      <c r="AG6" s="11">
        <v>5.0000000000000001E-3</v>
      </c>
      <c r="AH6" s="11">
        <v>5.0000000000000001E-3</v>
      </c>
      <c r="AI6" s="11">
        <v>5.0000000000000001E-3</v>
      </c>
      <c r="AJ6" s="11">
        <v>5.0000000000000001E-3</v>
      </c>
      <c r="AK6" s="4"/>
      <c r="AL6" s="9" t="s">
        <v>33</v>
      </c>
      <c r="AM6" s="9"/>
      <c r="AN6" s="10">
        <f>AO6*AO4+AP6*AP4+AQ6*AQ4+AR6*AR4+AS6*AS4+AT6*AT4+AU6*AU4+AV6*AV4</f>
        <v>0</v>
      </c>
      <c r="AO6" s="11">
        <v>5.0000000000000001E-3</v>
      </c>
      <c r="AP6" s="11">
        <v>5.0000000000000001E-3</v>
      </c>
      <c r="AQ6" s="11">
        <v>5.0000000000000001E-3</v>
      </c>
      <c r="AR6" s="11">
        <v>5.0000000000000001E-3</v>
      </c>
      <c r="AS6" s="11">
        <v>5.0000000000000001E-3</v>
      </c>
      <c r="AT6" s="11">
        <v>5.0000000000000001E-3</v>
      </c>
      <c r="AU6" s="11">
        <v>5.0000000000000001E-3</v>
      </c>
      <c r="AV6" s="11">
        <v>5.0000000000000001E-3</v>
      </c>
      <c r="AW6" s="4"/>
      <c r="AX6" s="9" t="s">
        <v>33</v>
      </c>
      <c r="AY6" s="9"/>
      <c r="AZ6" s="10">
        <f>BA6*BA4+BB6*BB4+BC6*BC4+BD6*BD4+BE6*BE4+BF6*BF4+BG6*BG4+BH6*BH4</f>
        <v>1.7050000000000001</v>
      </c>
      <c r="BA6" s="11">
        <v>5.0000000000000001E-3</v>
      </c>
      <c r="BB6" s="11">
        <v>5.0000000000000001E-3</v>
      </c>
      <c r="BC6" s="11">
        <v>5.0000000000000001E-3</v>
      </c>
      <c r="BD6" s="11">
        <v>5.0000000000000001E-3</v>
      </c>
      <c r="BE6" s="11">
        <v>5.0000000000000001E-3</v>
      </c>
      <c r="BF6" s="11">
        <v>5.0000000000000001E-3</v>
      </c>
      <c r="BG6" s="11">
        <v>5.0000000000000001E-3</v>
      </c>
      <c r="BH6" s="11">
        <v>5.0000000000000001E-3</v>
      </c>
      <c r="BI6" s="4"/>
      <c r="BJ6" s="9" t="s">
        <v>33</v>
      </c>
      <c r="BK6" s="9"/>
      <c r="BL6" s="10">
        <f>BM6*BM4+BN6*BN4+BO6*BO4+BP6*BP4+BQ6*BQ4+BR6*BR4+BS6*BS4+BT6*BT4</f>
        <v>0.19500000000000001</v>
      </c>
      <c r="BM6" s="11">
        <v>5.0000000000000001E-3</v>
      </c>
      <c r="BN6" s="11">
        <v>5.0000000000000001E-3</v>
      </c>
      <c r="BO6" s="11">
        <v>5.0000000000000001E-3</v>
      </c>
      <c r="BP6" s="11">
        <v>5.0000000000000001E-3</v>
      </c>
      <c r="BQ6" s="11">
        <v>5.0000000000000001E-3</v>
      </c>
      <c r="BR6" s="11">
        <v>5.0000000000000001E-3</v>
      </c>
      <c r="BS6" s="11">
        <v>5.0000000000000001E-3</v>
      </c>
      <c r="BT6" s="11">
        <v>5.0000000000000001E-3</v>
      </c>
      <c r="BU6" s="4"/>
      <c r="BV6" s="9" t="s">
        <v>32</v>
      </c>
      <c r="BW6" s="9"/>
      <c r="BX6" s="10">
        <f>BY6*BY4+BZ6*BZ4+CA6*CA4+CB6*CB4+CC6*CC4+CD6*CD4+CE6*CE4+CF6*CF4</f>
        <v>1.15452</v>
      </c>
      <c r="BY6" s="11">
        <f t="shared" si="1"/>
        <v>9.7200000000000012E-3</v>
      </c>
      <c r="BZ6" s="11">
        <f t="shared" si="1"/>
        <v>1.0800000000000001E-2</v>
      </c>
      <c r="CA6" s="11">
        <v>1.2E-2</v>
      </c>
      <c r="CB6" s="11">
        <f t="shared" si="2"/>
        <v>1.32E-2</v>
      </c>
      <c r="CC6" s="11">
        <f t="shared" si="2"/>
        <v>1.452E-2</v>
      </c>
      <c r="CD6" s="11">
        <v>0.03</v>
      </c>
      <c r="CE6" s="11">
        <f>CC6</f>
        <v>1.452E-2</v>
      </c>
      <c r="CF6" s="11">
        <f>CB6</f>
        <v>1.32E-2</v>
      </c>
      <c r="CG6" s="4"/>
    </row>
    <row r="7" spans="1:85" ht="18" customHeight="1" x14ac:dyDescent="0.25">
      <c r="B7" s="9" t="s">
        <v>32</v>
      </c>
      <c r="C7" s="9"/>
      <c r="D7" s="10">
        <f>E7*E4+F7*F4+G7*G4+H7*H4+I7*I4+J7*J4+K7*K4+L7*L4</f>
        <v>0</v>
      </c>
      <c r="E7" s="11">
        <f t="shared" si="0"/>
        <v>2.0250000000000001E-2</v>
      </c>
      <c r="F7" s="11">
        <f t="shared" si="0"/>
        <v>2.2499999999999999E-2</v>
      </c>
      <c r="G7" s="11">
        <v>2.5000000000000001E-2</v>
      </c>
      <c r="H7" s="11">
        <f>G7+(G7*20%)</f>
        <v>3.0000000000000002E-2</v>
      </c>
      <c r="I7" s="11">
        <f>H7+(H7*10%)</f>
        <v>3.3000000000000002E-2</v>
      </c>
      <c r="J7" s="11">
        <f>G7*2</f>
        <v>0.05</v>
      </c>
      <c r="K7" s="11">
        <f>I7</f>
        <v>3.3000000000000002E-2</v>
      </c>
      <c r="L7" s="11">
        <f>H7</f>
        <v>3.0000000000000002E-2</v>
      </c>
      <c r="M7" s="4"/>
      <c r="N7" s="9" t="s">
        <v>151</v>
      </c>
      <c r="O7" s="9"/>
      <c r="P7" s="12">
        <f>(Q7*Q4+R7*R4+S7*S4+T7*T4+U7*U4+V7*V4+W7*W4+X7*X4)/8</f>
        <v>2.8875000000000002</v>
      </c>
      <c r="Q7" s="11"/>
      <c r="R7" s="11"/>
      <c r="S7" s="11">
        <f>1/6</f>
        <v>0.16666666666666666</v>
      </c>
      <c r="T7" s="11">
        <f>1/5</f>
        <v>0.2</v>
      </c>
      <c r="U7" s="11">
        <f>1/5</f>
        <v>0.2</v>
      </c>
      <c r="V7" s="11"/>
      <c r="W7" s="11">
        <f>1/5</f>
        <v>0.2</v>
      </c>
      <c r="X7" s="11">
        <f>1/5</f>
        <v>0.2</v>
      </c>
      <c r="Y7" s="4"/>
      <c r="Z7" s="9" t="s">
        <v>34</v>
      </c>
      <c r="AA7" s="9"/>
      <c r="AB7" s="10">
        <f>AC7*AC4+AD7*AD4+AE7*AE4+AF7*AF4+AG7*AG4+AH7*AH4+AI7*AI4+AJ7*AJ4</f>
        <v>1.0250000000000001</v>
      </c>
      <c r="AC7" s="11">
        <f>AD7-(AD7*10%)</f>
        <v>8.1000000000000013E-3</v>
      </c>
      <c r="AD7" s="11">
        <f>AE7-(AE7*10%)</f>
        <v>9.0000000000000011E-3</v>
      </c>
      <c r="AE7" s="11">
        <v>0.01</v>
      </c>
      <c r="AF7" s="11">
        <f>AE7+(AE7*20%)</f>
        <v>1.2E-2</v>
      </c>
      <c r="AG7" s="11">
        <v>1.4999999999999999E-2</v>
      </c>
      <c r="AH7" s="4">
        <v>2.5000000000000001E-2</v>
      </c>
      <c r="AI7" s="11">
        <f>AG7</f>
        <v>1.4999999999999999E-2</v>
      </c>
      <c r="AJ7" s="11">
        <f>AF7</f>
        <v>1.2E-2</v>
      </c>
      <c r="AK7" s="4"/>
      <c r="AL7" s="9" t="s">
        <v>35</v>
      </c>
      <c r="AM7" s="9"/>
      <c r="AN7" s="10"/>
      <c r="AO7" s="11" t="s">
        <v>36</v>
      </c>
      <c r="AP7" s="11" t="s">
        <v>36</v>
      </c>
      <c r="AQ7" s="11" t="s">
        <v>36</v>
      </c>
      <c r="AR7" s="11" t="s">
        <v>36</v>
      </c>
      <c r="AS7" s="11" t="s">
        <v>36</v>
      </c>
      <c r="AT7" s="11" t="s">
        <v>36</v>
      </c>
      <c r="AU7" s="11" t="s">
        <v>36</v>
      </c>
      <c r="AV7" s="11" t="s">
        <v>36</v>
      </c>
      <c r="AW7" s="4"/>
      <c r="AX7" s="9" t="s">
        <v>35</v>
      </c>
      <c r="AY7" s="9"/>
      <c r="AZ7" s="10"/>
      <c r="BA7" s="4" t="s">
        <v>36</v>
      </c>
      <c r="BB7" s="4" t="s">
        <v>36</v>
      </c>
      <c r="BC7" s="4" t="s">
        <v>36</v>
      </c>
      <c r="BD7" s="4" t="s">
        <v>36</v>
      </c>
      <c r="BE7" s="4" t="s">
        <v>36</v>
      </c>
      <c r="BF7" s="4" t="s">
        <v>36</v>
      </c>
      <c r="BG7" s="4" t="s">
        <v>36</v>
      </c>
      <c r="BH7" s="4" t="s">
        <v>36</v>
      </c>
      <c r="BI7" s="4"/>
      <c r="BJ7" s="9" t="s">
        <v>37</v>
      </c>
      <c r="BK7" s="9"/>
      <c r="BL7" s="10"/>
      <c r="BM7" s="11"/>
      <c r="BN7" s="11"/>
      <c r="BO7" s="11"/>
      <c r="BP7" s="11"/>
      <c r="BQ7" s="11"/>
      <c r="BR7" s="11"/>
      <c r="BS7" s="11"/>
      <c r="BT7" s="11"/>
      <c r="BU7" s="4"/>
      <c r="BV7" s="9" t="s">
        <v>31</v>
      </c>
      <c r="BW7" s="9"/>
      <c r="BX7" s="10">
        <f>BY7*BY4+BZ7*BZ4+CA7*CA4+CB7*CB4+CC7*CC4+CD7*CD4+CE7*CE4+CF7*CF4</f>
        <v>1.15452</v>
      </c>
      <c r="BY7" s="11">
        <f t="shared" si="1"/>
        <v>9.7200000000000012E-3</v>
      </c>
      <c r="BZ7" s="11">
        <f t="shared" si="1"/>
        <v>1.0800000000000001E-2</v>
      </c>
      <c r="CA7" s="11">
        <v>1.2E-2</v>
      </c>
      <c r="CB7" s="11">
        <f t="shared" si="2"/>
        <v>1.32E-2</v>
      </c>
      <c r="CC7" s="11">
        <f t="shared" si="2"/>
        <v>1.452E-2</v>
      </c>
      <c r="CD7" s="11">
        <v>0.03</v>
      </c>
      <c r="CE7" s="11">
        <f>CC7</f>
        <v>1.452E-2</v>
      </c>
      <c r="CF7" s="11">
        <f>CB7</f>
        <v>1.32E-2</v>
      </c>
      <c r="CG7" s="4"/>
    </row>
    <row r="8" spans="1:85" ht="18" customHeight="1" x14ac:dyDescent="0.25">
      <c r="B8" s="9" t="s">
        <v>38</v>
      </c>
      <c r="C8" s="9"/>
      <c r="D8" s="10">
        <f>E8*E4+F8*F4+G8*G4+H8*H4+I8*I4+J8*J4+K8*K4+L8*L4</f>
        <v>0</v>
      </c>
      <c r="E8" s="11">
        <v>8.0000000000000002E-3</v>
      </c>
      <c r="F8" s="11">
        <v>8.0000000000000002E-3</v>
      </c>
      <c r="G8" s="11">
        <v>8.0000000000000002E-3</v>
      </c>
      <c r="H8" s="11">
        <v>8.0000000000000002E-3</v>
      </c>
      <c r="I8" s="11">
        <v>8.0000000000000002E-3</v>
      </c>
      <c r="J8" s="11">
        <v>8.0000000000000002E-3</v>
      </c>
      <c r="K8" s="11">
        <v>8.0000000000000002E-3</v>
      </c>
      <c r="L8" s="11">
        <v>8.0000000000000002E-3</v>
      </c>
      <c r="M8" s="4"/>
      <c r="N8" s="9" t="s">
        <v>31</v>
      </c>
      <c r="O8" s="9"/>
      <c r="P8" s="10">
        <f>Q8*Q4+R8*R4+S8*S4+T8*T4+U8*U4+V8*V4+W8*W4+X8*X4</f>
        <v>8.6284999999999989</v>
      </c>
      <c r="Q8" s="11">
        <f>R8-(R8*10%)</f>
        <v>2.0250000000000001E-2</v>
      </c>
      <c r="R8" s="11">
        <f>S8-(S8*10%)</f>
        <v>2.2499999999999999E-2</v>
      </c>
      <c r="S8" s="11">
        <v>2.5000000000000001E-2</v>
      </c>
      <c r="T8" s="11">
        <f>S8+(S8*20%)</f>
        <v>3.0000000000000002E-2</v>
      </c>
      <c r="U8" s="11">
        <f>T8+(T8*10%)</f>
        <v>3.3000000000000002E-2</v>
      </c>
      <c r="V8" s="11">
        <f>S8*2</f>
        <v>0.05</v>
      </c>
      <c r="W8" s="11">
        <f>U8</f>
        <v>3.3000000000000002E-2</v>
      </c>
      <c r="X8" s="11">
        <f>T8</f>
        <v>3.0000000000000002E-2</v>
      </c>
      <c r="Y8" s="4"/>
      <c r="Z8" s="9" t="s">
        <v>35</v>
      </c>
      <c r="AA8" s="9"/>
      <c r="AB8" s="15"/>
      <c r="AC8" s="4" t="s">
        <v>36</v>
      </c>
      <c r="AD8" s="4" t="s">
        <v>36</v>
      </c>
      <c r="AE8" s="4" t="s">
        <v>36</v>
      </c>
      <c r="AF8" s="4" t="s">
        <v>36</v>
      </c>
      <c r="AG8" s="4" t="s">
        <v>36</v>
      </c>
      <c r="AH8" s="4" t="s">
        <v>36</v>
      </c>
      <c r="AI8" s="4" t="s">
        <v>36</v>
      </c>
      <c r="AJ8" s="4" t="s">
        <v>36</v>
      </c>
      <c r="AK8" s="4"/>
      <c r="AL8" s="200" t="s">
        <v>156</v>
      </c>
      <c r="AM8" s="200"/>
      <c r="AN8" s="200"/>
      <c r="AO8" s="200"/>
      <c r="AP8" s="200"/>
      <c r="AQ8" s="200"/>
      <c r="AR8" s="200"/>
      <c r="AS8" s="200"/>
      <c r="AT8" s="200"/>
      <c r="AU8" s="200"/>
      <c r="AV8" s="200"/>
      <c r="AW8" s="200"/>
      <c r="AX8" s="191" t="s">
        <v>157</v>
      </c>
      <c r="AY8" s="192"/>
      <c r="AZ8" s="192"/>
      <c r="BA8" s="192"/>
      <c r="BB8" s="192"/>
      <c r="BC8" s="192"/>
      <c r="BD8" s="192"/>
      <c r="BE8" s="192"/>
      <c r="BF8" s="192"/>
      <c r="BG8" s="192"/>
      <c r="BH8" s="192"/>
      <c r="BI8" s="193"/>
      <c r="BJ8" s="9" t="s">
        <v>42</v>
      </c>
      <c r="BK8" s="9"/>
      <c r="BL8" s="10"/>
      <c r="BM8" s="11"/>
      <c r="BN8" s="11"/>
      <c r="BO8" s="11"/>
      <c r="BP8" s="11"/>
      <c r="BQ8" s="11"/>
      <c r="BR8" s="11"/>
      <c r="BS8" s="11"/>
      <c r="BT8" s="11"/>
      <c r="BU8" s="4"/>
      <c r="BV8" s="9" t="s">
        <v>43</v>
      </c>
      <c r="BW8" s="9"/>
      <c r="BX8" s="10">
        <f>BY8*BY4+BZ8*BZ4+CA8*CA4+CB8*CB4+CC8*CC4+CD8*CD4+CE8*CE4+CF8*CF4</f>
        <v>1.15452</v>
      </c>
      <c r="BY8" s="11">
        <f t="shared" si="1"/>
        <v>9.7200000000000012E-3</v>
      </c>
      <c r="BZ8" s="11">
        <f t="shared" si="1"/>
        <v>1.0800000000000001E-2</v>
      </c>
      <c r="CA8" s="11">
        <v>1.2E-2</v>
      </c>
      <c r="CB8" s="11">
        <f t="shared" si="2"/>
        <v>1.32E-2</v>
      </c>
      <c r="CC8" s="11">
        <f t="shared" si="2"/>
        <v>1.452E-2</v>
      </c>
      <c r="CD8" s="11">
        <v>0.03</v>
      </c>
      <c r="CE8" s="11">
        <f>CC8</f>
        <v>1.452E-2</v>
      </c>
      <c r="CF8" s="11">
        <f>CB8</f>
        <v>1.32E-2</v>
      </c>
      <c r="CG8" s="4"/>
    </row>
    <row r="9" spans="1:85" ht="18" customHeight="1" x14ac:dyDescent="0.25">
      <c r="B9" s="9" t="s">
        <v>33</v>
      </c>
      <c r="C9" s="9"/>
      <c r="D9" s="10">
        <f>E9*E4+F9*F4+G9*G4+H9*H4+I9*I4+J9*J4+K9*K4+L9*L4</f>
        <v>0</v>
      </c>
      <c r="E9" s="11">
        <v>5.0000000000000001E-3</v>
      </c>
      <c r="F9" s="11">
        <v>5.0000000000000001E-3</v>
      </c>
      <c r="G9" s="11">
        <v>5.0000000000000001E-3</v>
      </c>
      <c r="H9" s="11">
        <v>5.0000000000000001E-3</v>
      </c>
      <c r="I9" s="11">
        <v>5.0000000000000001E-3</v>
      </c>
      <c r="J9" s="11">
        <v>5.0000000000000001E-3</v>
      </c>
      <c r="K9" s="11">
        <v>5.0000000000000001E-3</v>
      </c>
      <c r="L9" s="11">
        <v>5.0000000000000001E-3</v>
      </c>
      <c r="M9" s="4"/>
      <c r="N9" s="9" t="s">
        <v>32</v>
      </c>
      <c r="O9" s="9"/>
      <c r="P9" s="10">
        <f>Q9*Q4+R9*R4+S9*S4+T9*T4+U9*U4+V9*V4+W9*W4+X9*X4</f>
        <v>8.6284999999999989</v>
      </c>
      <c r="Q9" s="11">
        <f>R9-(R9*10%)</f>
        <v>2.0250000000000001E-2</v>
      </c>
      <c r="R9" s="11">
        <f>S9-(S9*10%)</f>
        <v>2.2499999999999999E-2</v>
      </c>
      <c r="S9" s="11">
        <v>2.5000000000000001E-2</v>
      </c>
      <c r="T9" s="11">
        <f>S9+(S9*20%)</f>
        <v>3.0000000000000002E-2</v>
      </c>
      <c r="U9" s="11">
        <f>T9+(T9*10%)</f>
        <v>3.3000000000000002E-2</v>
      </c>
      <c r="V9" s="11">
        <f>S9*2</f>
        <v>0.05</v>
      </c>
      <c r="W9" s="11">
        <f>U9</f>
        <v>3.3000000000000002E-2</v>
      </c>
      <c r="X9" s="11">
        <f>T9</f>
        <v>3.0000000000000002E-2</v>
      </c>
      <c r="Y9" s="4"/>
      <c r="Z9" s="200" t="s">
        <v>44</v>
      </c>
      <c r="AA9" s="200"/>
      <c r="AB9" s="200"/>
      <c r="AC9" s="200"/>
      <c r="AD9" s="200"/>
      <c r="AE9" s="200"/>
      <c r="AF9" s="200"/>
      <c r="AG9" s="200"/>
      <c r="AH9" s="200"/>
      <c r="AI9" s="200"/>
      <c r="AJ9" s="200"/>
      <c r="AK9" s="200"/>
      <c r="AL9" s="4"/>
      <c r="AM9" s="9"/>
      <c r="AN9" s="5" t="s">
        <v>15</v>
      </c>
      <c r="AO9" s="5" t="s">
        <v>16</v>
      </c>
      <c r="AP9" s="5" t="s">
        <v>17</v>
      </c>
      <c r="AQ9" s="5" t="s">
        <v>18</v>
      </c>
      <c r="AR9" s="5" t="s">
        <v>19</v>
      </c>
      <c r="AS9" s="5" t="s">
        <v>20</v>
      </c>
      <c r="AT9" s="5" t="s">
        <v>21</v>
      </c>
      <c r="AU9" s="5" t="s">
        <v>22</v>
      </c>
      <c r="AV9" s="5" t="s">
        <v>23</v>
      </c>
      <c r="AW9" s="5"/>
      <c r="AX9" s="4"/>
      <c r="AY9" s="4"/>
      <c r="AZ9" s="5" t="s">
        <v>15</v>
      </c>
      <c r="BA9" s="5" t="s">
        <v>16</v>
      </c>
      <c r="BB9" s="5" t="s">
        <v>17</v>
      </c>
      <c r="BC9" s="5" t="s">
        <v>18</v>
      </c>
      <c r="BD9" s="5" t="s">
        <v>19</v>
      </c>
      <c r="BE9" s="5" t="s">
        <v>20</v>
      </c>
      <c r="BF9" s="5" t="s">
        <v>21</v>
      </c>
      <c r="BG9" s="5" t="s">
        <v>22</v>
      </c>
      <c r="BH9" s="5" t="s">
        <v>23</v>
      </c>
      <c r="BI9" s="5"/>
      <c r="BJ9" s="9" t="s">
        <v>34</v>
      </c>
      <c r="BK9" s="9"/>
      <c r="BL9" s="10">
        <f>BM9*BM4+BN9*BN4+BO9*BO4+BP9*BP4+BQ9*BQ4+BR9*BR4+BS9*BS4+BT9*BT4</f>
        <v>0.96500000000000008</v>
      </c>
      <c r="BM9" s="11">
        <f>BN9-(BN9*10%)</f>
        <v>8.1000000000000013E-3</v>
      </c>
      <c r="BN9" s="11">
        <f>BO9-(BO9*10%)</f>
        <v>9.0000000000000011E-3</v>
      </c>
      <c r="BO9" s="11">
        <v>0.01</v>
      </c>
      <c r="BP9" s="11">
        <f>BO9+(BO9*20%)</f>
        <v>1.2E-2</v>
      </c>
      <c r="BQ9" s="11">
        <v>1.4999999999999999E-2</v>
      </c>
      <c r="BR9" s="4">
        <v>2.5000000000000001E-2</v>
      </c>
      <c r="BS9" s="11">
        <f>BQ9</f>
        <v>1.4999999999999999E-2</v>
      </c>
      <c r="BT9" s="11">
        <f>BP9</f>
        <v>1.2E-2</v>
      </c>
      <c r="BU9" s="4"/>
      <c r="BV9" s="9" t="s">
        <v>33</v>
      </c>
      <c r="BW9" s="9"/>
      <c r="BX9" s="10">
        <f>BY9*BY4+BZ9*BZ4+CA9*CA4+CB9*CB4+CC9*CC4+CD9*CD4+CE9*CE4+CF9*CF4</f>
        <v>0.19500000000000001</v>
      </c>
      <c r="BY9" s="11">
        <v>5.0000000000000001E-3</v>
      </c>
      <c r="BZ9" s="11">
        <v>5.0000000000000001E-3</v>
      </c>
      <c r="CA9" s="11">
        <v>5.0000000000000001E-3</v>
      </c>
      <c r="CB9" s="11">
        <v>5.0000000000000001E-3</v>
      </c>
      <c r="CC9" s="11">
        <v>5.0000000000000001E-3</v>
      </c>
      <c r="CD9" s="11">
        <v>5.0000000000000001E-3</v>
      </c>
      <c r="CE9" s="11">
        <v>5.0000000000000001E-3</v>
      </c>
      <c r="CF9" s="11">
        <v>5.0000000000000001E-3</v>
      </c>
      <c r="CG9" s="4"/>
    </row>
    <row r="10" spans="1:85" ht="18" customHeight="1" x14ac:dyDescent="0.25">
      <c r="B10" s="9" t="s">
        <v>35</v>
      </c>
      <c r="C10" s="9"/>
      <c r="D10" s="10"/>
      <c r="E10" s="11" t="s">
        <v>36</v>
      </c>
      <c r="F10" s="11" t="s">
        <v>36</v>
      </c>
      <c r="G10" s="11" t="s">
        <v>36</v>
      </c>
      <c r="H10" s="11" t="s">
        <v>36</v>
      </c>
      <c r="I10" s="11" t="s">
        <v>36</v>
      </c>
      <c r="J10" s="11" t="s">
        <v>36</v>
      </c>
      <c r="K10" s="11" t="s">
        <v>36</v>
      </c>
      <c r="L10" s="11" t="s">
        <v>36</v>
      </c>
      <c r="M10" s="4"/>
      <c r="N10" s="9" t="s">
        <v>38</v>
      </c>
      <c r="O10" s="9"/>
      <c r="P10" s="10">
        <f>Q10*Q4+R10*R4+S10*S4+T10*T4+U10*U4+V10*V4+W10*W4+X10*X4</f>
        <v>2.6240000000000006</v>
      </c>
      <c r="Q10" s="11">
        <v>8.0000000000000002E-3</v>
      </c>
      <c r="R10" s="11">
        <v>8.0000000000000002E-3</v>
      </c>
      <c r="S10" s="11">
        <v>8.0000000000000002E-3</v>
      </c>
      <c r="T10" s="11">
        <v>8.0000000000000002E-3</v>
      </c>
      <c r="U10" s="11">
        <v>8.0000000000000002E-3</v>
      </c>
      <c r="V10" s="11">
        <v>8.0000000000000002E-3</v>
      </c>
      <c r="W10" s="11">
        <v>8.0000000000000002E-3</v>
      </c>
      <c r="X10" s="11">
        <v>8.0000000000000002E-3</v>
      </c>
      <c r="Y10" s="4"/>
      <c r="Z10" s="4"/>
      <c r="AA10" s="4"/>
      <c r="AB10" s="5" t="s">
        <v>15</v>
      </c>
      <c r="AC10" s="5" t="s">
        <v>16</v>
      </c>
      <c r="AD10" s="5" t="s">
        <v>17</v>
      </c>
      <c r="AE10" s="5" t="s">
        <v>18</v>
      </c>
      <c r="AF10" s="5" t="s">
        <v>19</v>
      </c>
      <c r="AG10" s="5" t="s">
        <v>20</v>
      </c>
      <c r="AH10" s="5" t="s">
        <v>21</v>
      </c>
      <c r="AI10" s="5" t="s">
        <v>22</v>
      </c>
      <c r="AJ10" s="5" t="s">
        <v>23</v>
      </c>
      <c r="AK10" s="5"/>
      <c r="AL10" s="6" t="s">
        <v>24</v>
      </c>
      <c r="AM10" s="9"/>
      <c r="AN10" s="7">
        <f>SUM(AO10:AW10)</f>
        <v>341</v>
      </c>
      <c r="AO10" s="7">
        <v>138</v>
      </c>
      <c r="AP10" s="7">
        <v>42</v>
      </c>
      <c r="AQ10" s="7">
        <v>45</v>
      </c>
      <c r="AR10" s="7"/>
      <c r="AS10" s="7">
        <v>53</v>
      </c>
      <c r="AT10" s="7">
        <v>38</v>
      </c>
      <c r="AU10" s="7">
        <v>5</v>
      </c>
      <c r="AV10" s="7">
        <v>20</v>
      </c>
      <c r="AW10" s="8"/>
      <c r="AX10" s="6" t="s">
        <v>24</v>
      </c>
      <c r="AY10" s="6"/>
      <c r="AZ10" s="7">
        <f>SUM(BA10:BI10)</f>
        <v>337</v>
      </c>
      <c r="BA10" s="7">
        <v>138</v>
      </c>
      <c r="BB10" s="7">
        <v>42</v>
      </c>
      <c r="BC10" s="7">
        <v>45</v>
      </c>
      <c r="BD10" s="7"/>
      <c r="BE10" s="7">
        <v>53</v>
      </c>
      <c r="BF10" s="7">
        <v>34</v>
      </c>
      <c r="BG10" s="7">
        <v>5</v>
      </c>
      <c r="BH10" s="7">
        <v>20</v>
      </c>
      <c r="BI10" s="8"/>
      <c r="BJ10" s="9" t="s">
        <v>35</v>
      </c>
      <c r="BK10" s="9"/>
      <c r="BL10" s="15"/>
      <c r="BM10" s="4" t="s">
        <v>36</v>
      </c>
      <c r="BN10" s="4" t="s">
        <v>36</v>
      </c>
      <c r="BO10" s="4" t="s">
        <v>36</v>
      </c>
      <c r="BP10" s="4" t="s">
        <v>36</v>
      </c>
      <c r="BQ10" s="4" t="s">
        <v>36</v>
      </c>
      <c r="BR10" s="4" t="s">
        <v>36</v>
      </c>
      <c r="BS10" s="4" t="s">
        <v>36</v>
      </c>
      <c r="BT10" s="4" t="s">
        <v>36</v>
      </c>
      <c r="BU10" s="4"/>
      <c r="BV10" s="9" t="s">
        <v>35</v>
      </c>
      <c r="BW10" s="9"/>
      <c r="BX10" s="15"/>
      <c r="BY10" s="4" t="s">
        <v>36</v>
      </c>
      <c r="BZ10" s="4" t="s">
        <v>36</v>
      </c>
      <c r="CA10" s="4" t="s">
        <v>36</v>
      </c>
      <c r="CB10" s="4" t="s">
        <v>36</v>
      </c>
      <c r="CC10" s="4" t="s">
        <v>36</v>
      </c>
      <c r="CD10" s="4" t="s">
        <v>36</v>
      </c>
      <c r="CE10" s="4" t="s">
        <v>36</v>
      </c>
      <c r="CF10" s="4" t="s">
        <v>36</v>
      </c>
      <c r="CG10" s="4"/>
    </row>
    <row r="11" spans="1:85" ht="18" customHeight="1" x14ac:dyDescent="0.25">
      <c r="B11" s="191" t="s">
        <v>149</v>
      </c>
      <c r="C11" s="192"/>
      <c r="D11" s="192"/>
      <c r="E11" s="192"/>
      <c r="F11" s="192"/>
      <c r="G11" s="192"/>
      <c r="H11" s="192"/>
      <c r="I11" s="192"/>
      <c r="J11" s="192"/>
      <c r="K11" s="192"/>
      <c r="L11" s="192"/>
      <c r="M11" s="193"/>
      <c r="N11" s="9" t="s">
        <v>33</v>
      </c>
      <c r="O11" s="9"/>
      <c r="P11" s="10">
        <f>Q11*Q4+R11*R4+S11*S4+T11*T4+U11*U4+V11*V4+W11*W4+X11*X4</f>
        <v>1.6400000000000001</v>
      </c>
      <c r="Q11" s="11">
        <v>5.0000000000000001E-3</v>
      </c>
      <c r="R11" s="11">
        <v>5.0000000000000001E-3</v>
      </c>
      <c r="S11" s="11">
        <v>5.0000000000000001E-3</v>
      </c>
      <c r="T11" s="11">
        <v>5.0000000000000001E-3</v>
      </c>
      <c r="U11" s="11">
        <v>5.0000000000000001E-3</v>
      </c>
      <c r="V11" s="11">
        <v>5.0000000000000001E-3</v>
      </c>
      <c r="W11" s="11">
        <v>5.0000000000000001E-3</v>
      </c>
      <c r="X11" s="11">
        <v>5.0000000000000001E-3</v>
      </c>
      <c r="Y11" s="4"/>
      <c r="Z11" s="6" t="s">
        <v>24</v>
      </c>
      <c r="AA11" s="6"/>
      <c r="AB11" s="7">
        <f>SUM(AC11:AK11)</f>
        <v>43</v>
      </c>
      <c r="AC11" s="7"/>
      <c r="AD11" s="7"/>
      <c r="AE11" s="7"/>
      <c r="AF11" s="7"/>
      <c r="AG11" s="7"/>
      <c r="AH11" s="7">
        <v>38</v>
      </c>
      <c r="AI11" s="7">
        <v>5</v>
      </c>
      <c r="AJ11" s="7"/>
      <c r="AK11" s="7"/>
      <c r="AL11" s="9" t="s">
        <v>42</v>
      </c>
      <c r="AM11" s="9"/>
      <c r="AN11" s="10">
        <f>AO11*AO10+AP11*AP10+AQ11*AQ10+AR11*AR10+AS11*AS10+AT11*AT10+AU11*AU10+AV11*AV10</f>
        <v>51.959600000000002</v>
      </c>
      <c r="AO11" s="11">
        <f t="shared" ref="AO11:AO13" si="3">AP11-(AP11*10%)</f>
        <v>0.1134</v>
      </c>
      <c r="AP11" s="11">
        <f t="shared" ref="AP11:AP13" si="4">AQ11-(AQ11*10%)</f>
        <v>0.126</v>
      </c>
      <c r="AQ11" s="11">
        <v>0.14000000000000001</v>
      </c>
      <c r="AR11" s="11">
        <f>AQ11+(AQ11*20%)</f>
        <v>0.16800000000000001</v>
      </c>
      <c r="AS11" s="11">
        <f>AR11+(AR11*10%)</f>
        <v>0.18480000000000002</v>
      </c>
      <c r="AT11" s="11">
        <v>0.28000000000000003</v>
      </c>
      <c r="AU11" s="11">
        <f>AS11</f>
        <v>0.18480000000000002</v>
      </c>
      <c r="AV11" s="11">
        <f>AR11</f>
        <v>0.16800000000000001</v>
      </c>
      <c r="AW11" s="4"/>
      <c r="AX11" s="9" t="s">
        <v>158</v>
      </c>
      <c r="AY11" s="9"/>
      <c r="AZ11" s="10">
        <f>(BA11*BA10+BB11*BB10+BC11*BC10+BD11*BD10+BE11*BE10+BF11*BF10+BG11*BG10+BH11*BH10)/10</f>
        <v>5.2887000000000004</v>
      </c>
      <c r="BA11" s="11">
        <f>BB11-(BB11*10%)</f>
        <v>0.12150000000000001</v>
      </c>
      <c r="BB11" s="11">
        <f>BC11-(BC11*10%)</f>
        <v>0.13500000000000001</v>
      </c>
      <c r="BC11" s="11">
        <v>0.15</v>
      </c>
      <c r="BD11" s="11">
        <f>BC11+(BC11*20%)</f>
        <v>0.18</v>
      </c>
      <c r="BE11" s="11">
        <v>0.2</v>
      </c>
      <c r="BF11" s="11">
        <v>0.25</v>
      </c>
      <c r="BG11" s="11">
        <f>BE11</f>
        <v>0.2</v>
      </c>
      <c r="BH11" s="11">
        <f>BD11</f>
        <v>0.18</v>
      </c>
      <c r="BI11" s="4"/>
      <c r="BJ11" s="200" t="s">
        <v>44</v>
      </c>
      <c r="BK11" s="200"/>
      <c r="BL11" s="200"/>
      <c r="BM11" s="200"/>
      <c r="BN11" s="200"/>
      <c r="BO11" s="200"/>
      <c r="BP11" s="200"/>
      <c r="BQ11" s="200"/>
      <c r="BR11" s="200"/>
      <c r="BS11" s="200"/>
      <c r="BT11" s="200"/>
      <c r="BU11" s="200"/>
      <c r="BV11" s="191" t="s">
        <v>49</v>
      </c>
      <c r="BW11" s="192"/>
      <c r="BX11" s="192"/>
      <c r="BY11" s="192"/>
      <c r="BZ11" s="192"/>
      <c r="CA11" s="192"/>
      <c r="CB11" s="192"/>
      <c r="CC11" s="192"/>
      <c r="CD11" s="192"/>
      <c r="CE11" s="192"/>
      <c r="CF11" s="192"/>
      <c r="CG11" s="193"/>
    </row>
    <row r="12" spans="1:85" ht="18" customHeight="1" x14ac:dyDescent="0.25">
      <c r="B12" s="4"/>
      <c r="C12" s="4"/>
      <c r="D12" s="5" t="s">
        <v>15</v>
      </c>
      <c r="E12" s="5" t="s">
        <v>16</v>
      </c>
      <c r="F12" s="5" t="s">
        <v>17</v>
      </c>
      <c r="G12" s="5" t="s">
        <v>18</v>
      </c>
      <c r="H12" s="5" t="s">
        <v>19</v>
      </c>
      <c r="I12" s="5" t="s">
        <v>20</v>
      </c>
      <c r="J12" s="5" t="s">
        <v>21</v>
      </c>
      <c r="K12" s="5" t="s">
        <v>22</v>
      </c>
      <c r="L12" s="5" t="s">
        <v>23</v>
      </c>
      <c r="M12" s="5"/>
      <c r="N12" s="9" t="s">
        <v>35</v>
      </c>
      <c r="O12" s="9"/>
      <c r="P12" s="10"/>
      <c r="Q12" s="11" t="s">
        <v>36</v>
      </c>
      <c r="R12" s="11" t="s">
        <v>36</v>
      </c>
      <c r="S12" s="11" t="s">
        <v>36</v>
      </c>
      <c r="T12" s="11" t="s">
        <v>36</v>
      </c>
      <c r="U12" s="11" t="s">
        <v>36</v>
      </c>
      <c r="V12" s="11" t="s">
        <v>36</v>
      </c>
      <c r="W12" s="11" t="s">
        <v>36</v>
      </c>
      <c r="X12" s="11" t="s">
        <v>36</v>
      </c>
      <c r="Y12" s="4"/>
      <c r="Z12" s="9" t="s">
        <v>50</v>
      </c>
      <c r="AA12" s="9"/>
      <c r="AB12" s="10">
        <f>AC12*AC11+AD12*AD11+AE12*AE11+AF12*AF11+AG12*AG11+AH12*AH11+AI12*AI11+AJ12*AJ11</f>
        <v>4.2075000000000005</v>
      </c>
      <c r="AC12" s="11">
        <f t="shared" ref="AC12:AD16" si="5">AD12-(AD12*10%)</f>
        <v>5.2650000000000002E-2</v>
      </c>
      <c r="AD12" s="11">
        <f t="shared" si="5"/>
        <v>5.8500000000000003E-2</v>
      </c>
      <c r="AE12" s="11">
        <v>6.5000000000000002E-2</v>
      </c>
      <c r="AF12" s="11">
        <f>AE12+(AE12*10%)</f>
        <v>7.1500000000000008E-2</v>
      </c>
      <c r="AG12" s="11">
        <f>AF12+(AH12*10%)</f>
        <v>8.1500000000000017E-2</v>
      </c>
      <c r="AH12" s="11">
        <v>0.1</v>
      </c>
      <c r="AI12" s="11">
        <f>AG12</f>
        <v>8.1500000000000017E-2</v>
      </c>
      <c r="AJ12" s="11">
        <f>AF12</f>
        <v>7.1500000000000008E-2</v>
      </c>
      <c r="AK12" s="11"/>
      <c r="AL12" s="9" t="s">
        <v>32</v>
      </c>
      <c r="AM12" s="9"/>
      <c r="AN12" s="10">
        <f>AO12*AO10+AP12*AP10+AQ12*AQ10+AR12*AR10+AS12*AS10+AT12*AT10+AU12*AU10+AV12*AV10</f>
        <v>5.5670999999999999</v>
      </c>
      <c r="AO12" s="11">
        <f t="shared" si="3"/>
        <v>1.2149999999999999E-2</v>
      </c>
      <c r="AP12" s="11">
        <f t="shared" si="4"/>
        <v>1.35E-2</v>
      </c>
      <c r="AQ12" s="11">
        <v>1.4999999999999999E-2</v>
      </c>
      <c r="AR12" s="11">
        <f>AQ12+(AQ12*20%)</f>
        <v>1.7999999999999999E-2</v>
      </c>
      <c r="AS12" s="11">
        <f>AR12+(AR12*10%)</f>
        <v>1.9799999999999998E-2</v>
      </c>
      <c r="AT12" s="11">
        <v>0.03</v>
      </c>
      <c r="AU12" s="11">
        <f>AS12</f>
        <v>1.9799999999999998E-2</v>
      </c>
      <c r="AV12" s="11">
        <f>AR12</f>
        <v>1.7999999999999999E-2</v>
      </c>
      <c r="AW12" s="4"/>
      <c r="AX12" s="9" t="s">
        <v>33</v>
      </c>
      <c r="AY12" s="9"/>
      <c r="AZ12" s="10">
        <f>BA12*BA10+BB12*BB10+BC12*BC10+BD12*BD10+BE12*BE10+BF12*BF10+BG12*BG10+BH12*BH10</f>
        <v>1.6850000000000001</v>
      </c>
      <c r="BA12" s="11">
        <v>5.0000000000000001E-3</v>
      </c>
      <c r="BB12" s="11">
        <v>5.0000000000000001E-3</v>
      </c>
      <c r="BC12" s="11">
        <v>5.0000000000000001E-3</v>
      </c>
      <c r="BD12" s="11">
        <v>5.0000000000000001E-3</v>
      </c>
      <c r="BE12" s="11">
        <v>5.0000000000000001E-3</v>
      </c>
      <c r="BF12" s="11">
        <v>5.0000000000000001E-3</v>
      </c>
      <c r="BG12" s="11">
        <v>5.0000000000000001E-3</v>
      </c>
      <c r="BH12" s="11">
        <v>5.0000000000000001E-3</v>
      </c>
      <c r="BI12" s="4"/>
      <c r="BJ12" s="4"/>
      <c r="BK12" s="4"/>
      <c r="BL12" s="5" t="s">
        <v>15</v>
      </c>
      <c r="BM12" s="5" t="s">
        <v>16</v>
      </c>
      <c r="BN12" s="5" t="s">
        <v>17</v>
      </c>
      <c r="BO12" s="5" t="s">
        <v>18</v>
      </c>
      <c r="BP12" s="5" t="s">
        <v>19</v>
      </c>
      <c r="BQ12" s="5" t="s">
        <v>20</v>
      </c>
      <c r="BR12" s="5" t="s">
        <v>21</v>
      </c>
      <c r="BS12" s="5" t="s">
        <v>22</v>
      </c>
      <c r="BT12" s="5" t="s">
        <v>23</v>
      </c>
      <c r="BU12" s="5"/>
      <c r="BV12" s="4"/>
      <c r="BW12" s="4"/>
      <c r="BX12" s="5" t="s">
        <v>15</v>
      </c>
      <c r="BY12" s="5" t="s">
        <v>16</v>
      </c>
      <c r="BZ12" s="5" t="s">
        <v>17</v>
      </c>
      <c r="CA12" s="5" t="s">
        <v>18</v>
      </c>
      <c r="CB12" s="5" t="s">
        <v>19</v>
      </c>
      <c r="CC12" s="5" t="s">
        <v>20</v>
      </c>
      <c r="CD12" s="5" t="s">
        <v>21</v>
      </c>
      <c r="CE12" s="5" t="s">
        <v>22</v>
      </c>
      <c r="CF12" s="5" t="s">
        <v>23</v>
      </c>
      <c r="CG12" s="5"/>
    </row>
    <row r="13" spans="1:85" ht="18" customHeight="1" x14ac:dyDescent="0.25">
      <c r="B13" s="6" t="s">
        <v>24</v>
      </c>
      <c r="C13" s="6"/>
      <c r="D13" s="7">
        <f>SUM(E13:M13)</f>
        <v>28</v>
      </c>
      <c r="E13" s="7"/>
      <c r="F13" s="7"/>
      <c r="G13" s="7"/>
      <c r="H13" s="7"/>
      <c r="I13" s="7"/>
      <c r="J13" s="7">
        <v>28</v>
      </c>
      <c r="K13" s="7"/>
      <c r="L13" s="7"/>
      <c r="M13" s="8"/>
      <c r="N13" s="200" t="s">
        <v>152</v>
      </c>
      <c r="O13" s="200"/>
      <c r="P13" s="200"/>
      <c r="Q13" s="200"/>
      <c r="R13" s="200"/>
      <c r="S13" s="200"/>
      <c r="T13" s="200"/>
      <c r="U13" s="200"/>
      <c r="V13" s="200"/>
      <c r="W13" s="200"/>
      <c r="X13" s="200"/>
      <c r="Y13" s="200"/>
      <c r="Z13" s="9" t="s">
        <v>31</v>
      </c>
      <c r="AA13" s="9"/>
      <c r="AB13" s="10">
        <f>AC13*AC11+AD13*AD11+AE13*AE11+AF13*AF11+AG13*AG11+AH13*AH11+AI13*AI11+AJ13*AJ11</f>
        <v>3.0249999999999999</v>
      </c>
      <c r="AC13" s="11">
        <f t="shared" si="5"/>
        <v>2.0250000000000001E-2</v>
      </c>
      <c r="AD13" s="11">
        <f t="shared" si="5"/>
        <v>2.2499999999999999E-2</v>
      </c>
      <c r="AE13" s="11">
        <v>2.5000000000000001E-2</v>
      </c>
      <c r="AF13" s="11">
        <f>AE13+(AE13*10%)</f>
        <v>2.7500000000000004E-2</v>
      </c>
      <c r="AG13" s="11">
        <f>AF13+(AH13*10%)</f>
        <v>3.5000000000000003E-2</v>
      </c>
      <c r="AH13" s="11">
        <v>7.4999999999999997E-2</v>
      </c>
      <c r="AI13" s="11">
        <f>AG13</f>
        <v>3.5000000000000003E-2</v>
      </c>
      <c r="AJ13" s="11">
        <f>AF13</f>
        <v>2.7500000000000004E-2</v>
      </c>
      <c r="AK13" s="11"/>
      <c r="AL13" s="9" t="s">
        <v>31</v>
      </c>
      <c r="AM13" s="9"/>
      <c r="AN13" s="10">
        <f>AO13*AO10+AP13*AP10+AQ13*AQ10+AR13*AR10+AS13*AS10+AT13*AT10+AU13*AU10+AV13*AV10</f>
        <v>2.63598</v>
      </c>
      <c r="AO13" s="11">
        <f t="shared" si="3"/>
        <v>5.6699999999999997E-3</v>
      </c>
      <c r="AP13" s="11">
        <f t="shared" si="4"/>
        <v>6.3E-3</v>
      </c>
      <c r="AQ13" s="11">
        <v>7.0000000000000001E-3</v>
      </c>
      <c r="AR13" s="11">
        <f>AQ13+(AQ13*20%)</f>
        <v>8.4000000000000012E-3</v>
      </c>
      <c r="AS13" s="11">
        <f>AR13+(AR13*10%)</f>
        <v>9.2400000000000017E-3</v>
      </c>
      <c r="AT13" s="11">
        <v>1.4999999999999999E-2</v>
      </c>
      <c r="AU13" s="11">
        <f>AS13</f>
        <v>9.2400000000000017E-3</v>
      </c>
      <c r="AV13" s="11">
        <f>AR13</f>
        <v>8.4000000000000012E-3</v>
      </c>
      <c r="AW13" s="4"/>
      <c r="AX13" s="9" t="s">
        <v>35</v>
      </c>
      <c r="AY13" s="9"/>
      <c r="AZ13" s="12"/>
      <c r="BA13" s="11" t="s">
        <v>36</v>
      </c>
      <c r="BB13" s="11" t="s">
        <v>36</v>
      </c>
      <c r="BC13" s="11" t="s">
        <v>36</v>
      </c>
      <c r="BD13" s="11" t="s">
        <v>36</v>
      </c>
      <c r="BE13" s="11" t="s">
        <v>36</v>
      </c>
      <c r="BF13" s="11" t="s">
        <v>36</v>
      </c>
      <c r="BG13" s="11" t="s">
        <v>36</v>
      </c>
      <c r="BH13" s="11" t="s">
        <v>36</v>
      </c>
      <c r="BI13" s="4"/>
      <c r="BJ13" s="6" t="s">
        <v>24</v>
      </c>
      <c r="BK13" s="6"/>
      <c r="BL13" s="7">
        <f>SUM(BM13:BU13)</f>
        <v>177</v>
      </c>
      <c r="BM13" s="7">
        <v>138</v>
      </c>
      <c r="BN13" s="7"/>
      <c r="BO13" s="7"/>
      <c r="BP13" s="7"/>
      <c r="BQ13" s="7"/>
      <c r="BR13" s="7">
        <v>38</v>
      </c>
      <c r="BS13" s="7">
        <v>1</v>
      </c>
      <c r="BT13" s="7"/>
      <c r="BU13" s="7"/>
      <c r="BV13" s="6" t="s">
        <v>24</v>
      </c>
      <c r="BW13" s="6"/>
      <c r="BX13" s="7">
        <f>SUM(BY13:CG13)</f>
        <v>39</v>
      </c>
      <c r="BY13" s="7"/>
      <c r="BZ13" s="7"/>
      <c r="CA13" s="7"/>
      <c r="CB13" s="7"/>
      <c r="CC13" s="7"/>
      <c r="CD13" s="7">
        <v>38</v>
      </c>
      <c r="CE13" s="7">
        <v>1</v>
      </c>
      <c r="CF13" s="7"/>
      <c r="CG13" s="8"/>
    </row>
    <row r="14" spans="1:85" ht="18" customHeight="1" x14ac:dyDescent="0.25">
      <c r="B14" s="9" t="s">
        <v>56</v>
      </c>
      <c r="C14" s="9"/>
      <c r="D14" s="10">
        <f>E14*E13+F14*F13+G14*G13+H14*H13+I14*I13+J14*J13+K14*K13+L14*L13</f>
        <v>1.68</v>
      </c>
      <c r="E14" s="11">
        <f>F14-(F14*10%)</f>
        <v>2.4299999999999999E-2</v>
      </c>
      <c r="F14" s="11">
        <f>G14-(G14*10%)</f>
        <v>2.7E-2</v>
      </c>
      <c r="G14" s="11">
        <v>0.03</v>
      </c>
      <c r="H14" s="11">
        <f>G14+(G14*20%)</f>
        <v>3.5999999999999997E-2</v>
      </c>
      <c r="I14" s="11">
        <f>H14+(H14*10%)</f>
        <v>3.9599999999999996E-2</v>
      </c>
      <c r="J14" s="11">
        <v>0.06</v>
      </c>
      <c r="K14" s="11">
        <f>I14</f>
        <v>3.9599999999999996E-2</v>
      </c>
      <c r="L14" s="11">
        <f>H14</f>
        <v>3.5999999999999997E-2</v>
      </c>
      <c r="M14" s="4"/>
      <c r="N14" s="4"/>
      <c r="O14" s="4"/>
      <c r="P14" s="5" t="s">
        <v>15</v>
      </c>
      <c r="Q14" s="5" t="s">
        <v>16</v>
      </c>
      <c r="R14" s="5" t="s">
        <v>17</v>
      </c>
      <c r="S14" s="5" t="s">
        <v>18</v>
      </c>
      <c r="T14" s="5" t="s">
        <v>19</v>
      </c>
      <c r="U14" s="5" t="s">
        <v>20</v>
      </c>
      <c r="V14" s="5" t="s">
        <v>21</v>
      </c>
      <c r="W14" s="5" t="s">
        <v>22</v>
      </c>
      <c r="X14" s="5" t="s">
        <v>23</v>
      </c>
      <c r="Y14" s="5"/>
      <c r="Z14" s="9" t="s">
        <v>32</v>
      </c>
      <c r="AA14" s="9"/>
      <c r="AB14" s="10">
        <f>AC14*AC11+AD14*AD11+AE14*AE11+AF14*AF11+AG14*AG11+AH14*AH11+AI14*AI11+AJ14*AJ11</f>
        <v>3.0249999999999999</v>
      </c>
      <c r="AC14" s="11">
        <f t="shared" si="5"/>
        <v>2.0250000000000001E-2</v>
      </c>
      <c r="AD14" s="11">
        <f t="shared" si="5"/>
        <v>2.2499999999999999E-2</v>
      </c>
      <c r="AE14" s="11">
        <v>2.5000000000000001E-2</v>
      </c>
      <c r="AF14" s="11">
        <f>AE14+(AE14*10%)</f>
        <v>2.7500000000000004E-2</v>
      </c>
      <c r="AG14" s="11">
        <f>AF14+(AH14*10%)</f>
        <v>3.5000000000000003E-2</v>
      </c>
      <c r="AH14" s="11">
        <v>7.4999999999999997E-2</v>
      </c>
      <c r="AI14" s="11">
        <f>AG14</f>
        <v>3.5000000000000003E-2</v>
      </c>
      <c r="AJ14" s="11">
        <f>AF14</f>
        <v>2.7500000000000004E-2</v>
      </c>
      <c r="AK14" s="4"/>
      <c r="AL14" s="9" t="s">
        <v>52</v>
      </c>
      <c r="AM14" s="9"/>
      <c r="AN14" s="10">
        <f>AO14*AO10+AP14*AP10+AQ14*AQ10+AR14*AR10+AS14*AS10+AT14*AT10+AU14*AU10+AV14*AV10</f>
        <v>1.7050000000000001</v>
      </c>
      <c r="AO14" s="11">
        <v>5.0000000000000001E-3</v>
      </c>
      <c r="AP14" s="11">
        <v>5.0000000000000001E-3</v>
      </c>
      <c r="AQ14" s="11">
        <v>5.0000000000000001E-3</v>
      </c>
      <c r="AR14" s="11">
        <v>5.0000000000000001E-3</v>
      </c>
      <c r="AS14" s="11">
        <v>5.0000000000000001E-3</v>
      </c>
      <c r="AT14" s="11">
        <v>5.0000000000000001E-3</v>
      </c>
      <c r="AU14" s="11">
        <f>AS14</f>
        <v>5.0000000000000001E-3</v>
      </c>
      <c r="AV14" s="11">
        <f>AR14</f>
        <v>5.0000000000000001E-3</v>
      </c>
      <c r="AW14" s="4"/>
      <c r="BJ14" s="9" t="s">
        <v>50</v>
      </c>
      <c r="BK14" s="9"/>
      <c r="BL14" s="10">
        <f>BM14*BM13+BN14*BN13+BO14*BO13+BP14*BP13+BQ14*BQ13+BR14*BR13+BS14*BS13+BT14*BT13</f>
        <v>11.147200000000002</v>
      </c>
      <c r="BM14" s="11">
        <f t="shared" ref="BM14:BN18" si="6">BN14-(BN14*10%)</f>
        <v>5.2650000000000002E-2</v>
      </c>
      <c r="BN14" s="11">
        <f t="shared" si="6"/>
        <v>5.8500000000000003E-2</v>
      </c>
      <c r="BO14" s="11">
        <v>6.5000000000000002E-2</v>
      </c>
      <c r="BP14" s="11">
        <f>BO14+(BO14*10%)</f>
        <v>7.1500000000000008E-2</v>
      </c>
      <c r="BQ14" s="11">
        <f>BP14+(BR14*10%)</f>
        <v>8.1500000000000017E-2</v>
      </c>
      <c r="BR14" s="11">
        <v>0.1</v>
      </c>
      <c r="BS14" s="11">
        <f>BQ14</f>
        <v>8.1500000000000017E-2</v>
      </c>
      <c r="BT14" s="11">
        <f>BP14</f>
        <v>7.1500000000000008E-2</v>
      </c>
      <c r="BU14" s="11"/>
      <c r="BV14" s="9" t="s">
        <v>47</v>
      </c>
      <c r="BW14" s="9"/>
      <c r="BX14" s="10">
        <f>BY14*BY13+BZ14*BZ13+CA14*CA13+CB14*CB13+CC14*CC13+CD14*CD13+CE14*CE13+CF14*CF13</f>
        <v>7.7980000000000009</v>
      </c>
      <c r="BY14" s="11">
        <f t="shared" ref="BY14:BZ17" si="7">BZ14-(BZ14*10%)</f>
        <v>0.12150000000000001</v>
      </c>
      <c r="BZ14" s="11">
        <f t="shared" si="7"/>
        <v>0.13500000000000001</v>
      </c>
      <c r="CA14" s="11">
        <v>0.15</v>
      </c>
      <c r="CB14" s="11">
        <f>CA14+(CA14*20%)</f>
        <v>0.18</v>
      </c>
      <c r="CC14" s="11">
        <f>CB14+(CB14*10%)</f>
        <v>0.19799999999999998</v>
      </c>
      <c r="CD14" s="11">
        <v>0.2</v>
      </c>
      <c r="CE14" s="11">
        <f>CC14</f>
        <v>0.19799999999999998</v>
      </c>
      <c r="CF14" s="11">
        <f>CB14</f>
        <v>0.18</v>
      </c>
      <c r="CG14" s="4"/>
    </row>
    <row r="15" spans="1:85" ht="18" customHeight="1" x14ac:dyDescent="0.25">
      <c r="B15" s="9" t="s">
        <v>146</v>
      </c>
      <c r="C15" s="9"/>
      <c r="D15" s="10">
        <f>E15*E13+F15*F13+G15*G13+H15*H13+I15*I13+J15*J13+K15*K13+L15*L13</f>
        <v>0.70000000000000007</v>
      </c>
      <c r="E15" s="11">
        <f>F15-(F15*10%)</f>
        <v>8.1000000000000013E-3</v>
      </c>
      <c r="F15" s="11">
        <f>G15-(G15*10%)</f>
        <v>9.0000000000000011E-3</v>
      </c>
      <c r="G15" s="11">
        <v>0.01</v>
      </c>
      <c r="H15" s="11">
        <f>G15+(G15*20%)</f>
        <v>1.2E-2</v>
      </c>
      <c r="I15" s="11">
        <v>1.4999999999999999E-2</v>
      </c>
      <c r="J15" s="4">
        <v>2.5000000000000001E-2</v>
      </c>
      <c r="K15" s="11">
        <f>I15</f>
        <v>1.4999999999999999E-2</v>
      </c>
      <c r="L15" s="11">
        <f>H15</f>
        <v>1.2E-2</v>
      </c>
      <c r="M15" s="4"/>
      <c r="N15" s="6" t="s">
        <v>24</v>
      </c>
      <c r="O15" s="6"/>
      <c r="P15" s="7">
        <f>SUM(Q15:Y15)</f>
        <v>322</v>
      </c>
      <c r="Q15" s="7">
        <v>138</v>
      </c>
      <c r="R15" s="7">
        <v>42</v>
      </c>
      <c r="S15" s="7">
        <v>45</v>
      </c>
      <c r="T15" s="7"/>
      <c r="U15" s="7">
        <v>53</v>
      </c>
      <c r="V15" s="7">
        <v>19</v>
      </c>
      <c r="W15" s="7">
        <v>5</v>
      </c>
      <c r="X15" s="7">
        <v>20</v>
      </c>
      <c r="Y15" s="8"/>
      <c r="Z15" s="9" t="s">
        <v>57</v>
      </c>
      <c r="AA15" s="9"/>
      <c r="AB15" s="10">
        <f>AC15*AC11+AD15*AD11+AE15*AE11+AF15*AF11+AG15*AG11+AH15*AH11+AI15*AI11+AJ15*AJ11</f>
        <v>1.65</v>
      </c>
      <c r="AC15" s="11">
        <f t="shared" si="5"/>
        <v>1.6200000000000003E-2</v>
      </c>
      <c r="AD15" s="11">
        <f t="shared" si="5"/>
        <v>1.8000000000000002E-2</v>
      </c>
      <c r="AE15" s="11">
        <v>0.02</v>
      </c>
      <c r="AF15" s="11">
        <f>AE15+(AE15*10%)</f>
        <v>2.1999999999999999E-2</v>
      </c>
      <c r="AG15" s="11">
        <f>AF15+(AH15*10%)</f>
        <v>2.5999999999999999E-2</v>
      </c>
      <c r="AH15" s="11">
        <f>AE15+(AE15*100%)</f>
        <v>0.04</v>
      </c>
      <c r="AI15" s="11">
        <f>AG15</f>
        <v>2.5999999999999999E-2</v>
      </c>
      <c r="AJ15" s="11">
        <f>AF15</f>
        <v>2.1999999999999999E-2</v>
      </c>
      <c r="AK15" s="4"/>
      <c r="AL15" s="9" t="s">
        <v>59</v>
      </c>
      <c r="AM15" s="9"/>
      <c r="AN15" s="10">
        <f>AO15*AO10+AP15*AP10+AQ15*AQ10+AR15*AR10+AS15*AS10+AT15*AT10+AU15*AU10+AV15*AV10</f>
        <v>0</v>
      </c>
      <c r="AO15" s="11"/>
      <c r="AP15" s="11"/>
      <c r="AQ15" s="11"/>
      <c r="AR15" s="11"/>
      <c r="AS15" s="11"/>
      <c r="AT15" s="11"/>
      <c r="AU15" s="11"/>
      <c r="AV15" s="11"/>
      <c r="AW15" s="4"/>
      <c r="BJ15" s="9" t="s">
        <v>31</v>
      </c>
      <c r="BK15" s="9"/>
      <c r="BL15" s="10">
        <f>BM15*BM13+BN15*BN13+BO15*BO13+BP15*BP13+BQ15*BQ13+BR15*BR13+BS15*BS13+BT15*BT13</f>
        <v>5.6795000000000009</v>
      </c>
      <c r="BM15" s="11">
        <f t="shared" si="6"/>
        <v>2.0250000000000001E-2</v>
      </c>
      <c r="BN15" s="11">
        <f t="shared" si="6"/>
        <v>2.2499999999999999E-2</v>
      </c>
      <c r="BO15" s="11">
        <v>2.5000000000000001E-2</v>
      </c>
      <c r="BP15" s="11">
        <f>BO15+(BO15*10%)</f>
        <v>2.7500000000000004E-2</v>
      </c>
      <c r="BQ15" s="11">
        <f>BP15+(BR15*10%)</f>
        <v>3.5000000000000003E-2</v>
      </c>
      <c r="BR15" s="11">
        <v>7.4999999999999997E-2</v>
      </c>
      <c r="BS15" s="11">
        <f>BQ15</f>
        <v>3.5000000000000003E-2</v>
      </c>
      <c r="BT15" s="11">
        <f>BP15</f>
        <v>2.7500000000000004E-2</v>
      </c>
      <c r="BU15" s="11"/>
      <c r="BV15" s="9" t="s">
        <v>58</v>
      </c>
      <c r="BW15" s="9"/>
      <c r="BX15" s="10">
        <f>BY15*BY13+BZ15*BZ13+CA15*CA13+CB15*CB13+CC15*CC13+CD15*CD13+CE15*CE13+CF15*CF13</f>
        <v>5.766</v>
      </c>
      <c r="BY15" s="11">
        <f t="shared" si="7"/>
        <v>4.0500000000000001E-2</v>
      </c>
      <c r="BZ15" s="11">
        <f t="shared" si="7"/>
        <v>4.4999999999999998E-2</v>
      </c>
      <c r="CA15" s="11">
        <v>0.05</v>
      </c>
      <c r="CB15" s="11">
        <f>CA15+(CA15*20%)</f>
        <v>6.0000000000000005E-2</v>
      </c>
      <c r="CC15" s="11">
        <f>CB15+(CB15*10%)</f>
        <v>6.6000000000000003E-2</v>
      </c>
      <c r="CD15" s="11">
        <v>0.15</v>
      </c>
      <c r="CE15" s="11">
        <f>CC15</f>
        <v>6.6000000000000003E-2</v>
      </c>
      <c r="CF15" s="11">
        <f>CB15</f>
        <v>6.0000000000000005E-2</v>
      </c>
      <c r="CG15" s="4"/>
    </row>
    <row r="16" spans="1:85" ht="18" customHeight="1" x14ac:dyDescent="0.25">
      <c r="B16" s="9" t="s">
        <v>33</v>
      </c>
      <c r="C16" s="9"/>
      <c r="D16" s="10">
        <f>E16*E13+F16*F13+G16*G13+H16*H13+I16*I13+J16*J13+K16*K13+L16*L13</f>
        <v>0.14000000000000001</v>
      </c>
      <c r="E16" s="11">
        <v>5.0000000000000001E-3</v>
      </c>
      <c r="F16" s="11">
        <v>5.0000000000000001E-3</v>
      </c>
      <c r="G16" s="11">
        <v>5.0000000000000001E-3</v>
      </c>
      <c r="H16" s="11">
        <v>5.0000000000000001E-3</v>
      </c>
      <c r="I16" s="11">
        <v>5.0000000000000001E-3</v>
      </c>
      <c r="J16" s="11">
        <v>5.0000000000000001E-3</v>
      </c>
      <c r="K16" s="11">
        <v>5.0000000000000001E-3</v>
      </c>
      <c r="L16" s="11">
        <v>5.0000000000000001E-3</v>
      </c>
      <c r="M16" s="4"/>
      <c r="N16" s="9" t="s">
        <v>153</v>
      </c>
      <c r="O16" s="9"/>
      <c r="P16" s="10">
        <f>Q16*Q15+R16*R15+S16*S15+T16*T15+U16*U15+V16*V15+W16*W15+X16*X15</f>
        <v>9.9941999999999993</v>
      </c>
      <c r="Q16" s="11">
        <f>R16-(R16*10%)</f>
        <v>2.4299999999999999E-2</v>
      </c>
      <c r="R16" s="11">
        <f>S16-(S16*10%)</f>
        <v>2.7E-2</v>
      </c>
      <c r="S16" s="11">
        <v>0.03</v>
      </c>
      <c r="T16" s="11">
        <f>S16+(S16*20%)</f>
        <v>3.5999999999999997E-2</v>
      </c>
      <c r="U16" s="11">
        <f>T16+(T16*10%)</f>
        <v>3.9599999999999996E-2</v>
      </c>
      <c r="V16" s="11">
        <f>S16*2</f>
        <v>0.06</v>
      </c>
      <c r="W16" s="11">
        <f>U16</f>
        <v>3.9599999999999996E-2</v>
      </c>
      <c r="X16" s="11">
        <f>T16</f>
        <v>3.5999999999999997E-2</v>
      </c>
      <c r="Y16" s="4"/>
      <c r="Z16" s="9" t="s">
        <v>38</v>
      </c>
      <c r="AA16" s="9"/>
      <c r="AB16" s="10">
        <f>AC16*AC11+AD16*AD11+AE16*AE11+AF16*AF11+AG16*AG11+AH16*AH11+AI16*AI11+AJ16*AJ11</f>
        <v>1.65</v>
      </c>
      <c r="AC16" s="11">
        <f t="shared" si="5"/>
        <v>1.6200000000000003E-2</v>
      </c>
      <c r="AD16" s="11">
        <f t="shared" si="5"/>
        <v>1.8000000000000002E-2</v>
      </c>
      <c r="AE16" s="11">
        <v>0.02</v>
      </c>
      <c r="AF16" s="11">
        <f>AE16+(AE16*10%)</f>
        <v>2.1999999999999999E-2</v>
      </c>
      <c r="AG16" s="11">
        <f>AF16+(AH16*10%)</f>
        <v>2.5999999999999999E-2</v>
      </c>
      <c r="AH16" s="11">
        <f>AE16+(AE16*100%)</f>
        <v>0.04</v>
      </c>
      <c r="AI16" s="11">
        <f>AG16</f>
        <v>2.5999999999999999E-2</v>
      </c>
      <c r="AJ16" s="11">
        <f>AF16</f>
        <v>2.1999999999999999E-2</v>
      </c>
      <c r="AK16" s="4"/>
      <c r="AL16" s="9" t="s">
        <v>33</v>
      </c>
      <c r="AM16" s="9"/>
      <c r="AN16" s="10">
        <f>AO16*AO10+AP16*AP10+AQ16*AQ10+AR16*AR10+AS16*AS10+AT16*AT10+AU16*AU10+AV16*AV10</f>
        <v>1.7050000000000001</v>
      </c>
      <c r="AO16" s="11">
        <v>5.0000000000000001E-3</v>
      </c>
      <c r="AP16" s="11">
        <v>5.0000000000000001E-3</v>
      </c>
      <c r="AQ16" s="11">
        <v>5.0000000000000001E-3</v>
      </c>
      <c r="AR16" s="11">
        <v>5.0000000000000001E-3</v>
      </c>
      <c r="AS16" s="11">
        <v>5.0000000000000001E-3</v>
      </c>
      <c r="AT16" s="11">
        <v>5.0000000000000001E-3</v>
      </c>
      <c r="AU16" s="11">
        <v>5.0000000000000001E-3</v>
      </c>
      <c r="AV16" s="11">
        <v>5.0000000000000001E-3</v>
      </c>
      <c r="AW16" s="4"/>
      <c r="BJ16" s="9" t="s">
        <v>32</v>
      </c>
      <c r="BK16" s="9"/>
      <c r="BL16" s="10">
        <f>BM16*BM13+BN16*BN13+BO16*BO13+BP16*BP13+BQ16*BQ13+BR16*BR13+BS16*BS13+BT16*BT13</f>
        <v>5.6795000000000009</v>
      </c>
      <c r="BM16" s="11">
        <f t="shared" si="6"/>
        <v>2.0250000000000001E-2</v>
      </c>
      <c r="BN16" s="11">
        <f t="shared" si="6"/>
        <v>2.2499999999999999E-2</v>
      </c>
      <c r="BO16" s="11">
        <v>2.5000000000000001E-2</v>
      </c>
      <c r="BP16" s="11">
        <f>BO16+(BO16*10%)</f>
        <v>2.7500000000000004E-2</v>
      </c>
      <c r="BQ16" s="11">
        <f>BP16+(BR16*10%)</f>
        <v>3.5000000000000003E-2</v>
      </c>
      <c r="BR16" s="11">
        <v>7.4999999999999997E-2</v>
      </c>
      <c r="BS16" s="11">
        <f>BQ16</f>
        <v>3.5000000000000003E-2</v>
      </c>
      <c r="BT16" s="11">
        <f>BP16</f>
        <v>2.7500000000000004E-2</v>
      </c>
      <c r="BU16" s="4"/>
      <c r="BV16" s="9" t="s">
        <v>51</v>
      </c>
      <c r="BW16" s="9"/>
      <c r="BX16" s="10">
        <f>BY16*BY13+BZ16*BZ13+CA16*CA13+CB16*CB13+CC16*CC13+CD16*CD13+CE16*CE13+CF16*CF13</f>
        <v>1.3399999999999999</v>
      </c>
      <c r="BY16" s="11">
        <f t="shared" si="7"/>
        <v>1.2149999999999999E-2</v>
      </c>
      <c r="BZ16" s="11">
        <f t="shared" si="7"/>
        <v>1.35E-2</v>
      </c>
      <c r="CA16" s="11">
        <v>1.4999999999999999E-2</v>
      </c>
      <c r="CB16" s="11">
        <f>CA16+(CA16*20%)</f>
        <v>1.7999999999999999E-2</v>
      </c>
      <c r="CC16" s="11">
        <v>0.2</v>
      </c>
      <c r="CD16" s="11">
        <v>0.03</v>
      </c>
      <c r="CE16" s="11">
        <f>CC16</f>
        <v>0.2</v>
      </c>
      <c r="CF16" s="11">
        <f>CB16</f>
        <v>1.7999999999999999E-2</v>
      </c>
      <c r="CG16" s="4"/>
    </row>
    <row r="17" spans="1:85" ht="18" customHeight="1" x14ac:dyDescent="0.25">
      <c r="B17" s="9" t="s">
        <v>35</v>
      </c>
      <c r="C17" s="9"/>
      <c r="D17" s="15"/>
      <c r="E17" s="11" t="s">
        <v>36</v>
      </c>
      <c r="F17" s="11" t="s">
        <v>36</v>
      </c>
      <c r="G17" s="11" t="s">
        <v>36</v>
      </c>
      <c r="H17" s="11" t="s">
        <v>36</v>
      </c>
      <c r="I17" s="11" t="s">
        <v>36</v>
      </c>
      <c r="J17" s="11" t="s">
        <v>36</v>
      </c>
      <c r="K17" s="11" t="s">
        <v>36</v>
      </c>
      <c r="L17" s="11" t="s">
        <v>36</v>
      </c>
      <c r="M17" s="4"/>
      <c r="N17" s="9" t="s">
        <v>154</v>
      </c>
      <c r="O17" s="9"/>
      <c r="P17" s="10">
        <f>Q17*Q15+R17*R15+S17*S15+T17*T15+U17*U15+V17*V15+W17*W15+X17*X15</f>
        <v>6.6628000000000007</v>
      </c>
      <c r="Q17" s="11">
        <f>R17-(R17*10%)</f>
        <v>1.6200000000000003E-2</v>
      </c>
      <c r="R17" s="11">
        <f>S17-(S17*10%)</f>
        <v>1.8000000000000002E-2</v>
      </c>
      <c r="S17" s="11">
        <v>0.02</v>
      </c>
      <c r="T17" s="11">
        <f>S17+(S17*20%)</f>
        <v>2.4E-2</v>
      </c>
      <c r="U17" s="11">
        <f>T17+(T17*10%)</f>
        <v>2.64E-2</v>
      </c>
      <c r="V17" s="11">
        <f>S17*2</f>
        <v>0.04</v>
      </c>
      <c r="W17" s="11">
        <f>U17</f>
        <v>2.64E-2</v>
      </c>
      <c r="X17" s="11">
        <f>T17</f>
        <v>2.4E-2</v>
      </c>
      <c r="Y17" s="4"/>
      <c r="Z17" s="9" t="s">
        <v>33</v>
      </c>
      <c r="AA17" s="9"/>
      <c r="AB17" s="10">
        <f>AC17*AC11+AD17*AD11+AE17*AE11+AF17*AF11+AG17*AG11+AH17*AH11+AI17*AI11+AJ17*AJ11</f>
        <v>0.215</v>
      </c>
      <c r="AC17" s="11">
        <v>5.0000000000000001E-3</v>
      </c>
      <c r="AD17" s="11">
        <v>5.0000000000000001E-3</v>
      </c>
      <c r="AE17" s="11">
        <v>5.0000000000000001E-3</v>
      </c>
      <c r="AF17" s="11">
        <v>5.0000000000000001E-3</v>
      </c>
      <c r="AG17" s="11">
        <v>5.0000000000000001E-3</v>
      </c>
      <c r="AH17" s="11">
        <v>5.0000000000000001E-3</v>
      </c>
      <c r="AI17" s="11">
        <v>5.0000000000000001E-3</v>
      </c>
      <c r="AJ17" s="11">
        <v>5.0000000000000001E-3</v>
      </c>
      <c r="AK17" s="4"/>
      <c r="AL17" s="9" t="s">
        <v>35</v>
      </c>
      <c r="AM17" s="9"/>
      <c r="AN17" s="10"/>
      <c r="AO17" s="4" t="s">
        <v>36</v>
      </c>
      <c r="AP17" s="4" t="s">
        <v>36</v>
      </c>
      <c r="AQ17" s="4" t="s">
        <v>36</v>
      </c>
      <c r="AR17" s="4" t="s">
        <v>36</v>
      </c>
      <c r="AS17" s="4" t="s">
        <v>36</v>
      </c>
      <c r="AT17" s="4" t="s">
        <v>36</v>
      </c>
      <c r="AU17" s="4" t="s">
        <v>36</v>
      </c>
      <c r="AV17" s="4" t="s">
        <v>36</v>
      </c>
      <c r="AW17" s="4"/>
      <c r="BJ17" s="9" t="s">
        <v>57</v>
      </c>
      <c r="BK17" s="9"/>
      <c r="BL17" s="10">
        <f>BM17*BM13+BN17*BN13+BO17*BO13+BP17*BP13+BQ17*BQ13+BR17*BR13+BS17*BS13+BT17*BT13</f>
        <v>3.7816000000000001</v>
      </c>
      <c r="BM17" s="11">
        <f t="shared" si="6"/>
        <v>1.6200000000000003E-2</v>
      </c>
      <c r="BN17" s="11">
        <f t="shared" si="6"/>
        <v>1.8000000000000002E-2</v>
      </c>
      <c r="BO17" s="11">
        <v>0.02</v>
      </c>
      <c r="BP17" s="11">
        <f>BO17+(BO17*10%)</f>
        <v>2.1999999999999999E-2</v>
      </c>
      <c r="BQ17" s="11">
        <f>BP17+(BR17*10%)</f>
        <v>2.5999999999999999E-2</v>
      </c>
      <c r="BR17" s="11">
        <f>BO17+(BO17*100%)</f>
        <v>0.04</v>
      </c>
      <c r="BS17" s="11">
        <f>BQ17</f>
        <v>2.5999999999999999E-2</v>
      </c>
      <c r="BT17" s="11">
        <f>BP17</f>
        <v>2.1999999999999999E-2</v>
      </c>
      <c r="BU17" s="4"/>
      <c r="BV17" s="9" t="s">
        <v>54</v>
      </c>
      <c r="BW17" s="9"/>
      <c r="BX17" s="10">
        <f>BY17*BY13+BZ17*BZ13+CA17*CA13+CB17*CB13+CC17*CC13+CD17*CD13+CE17*CE13+CF17*CF13</f>
        <v>0.19528000000000001</v>
      </c>
      <c r="BY17" s="11">
        <f t="shared" si="7"/>
        <v>3.2399999999999998E-3</v>
      </c>
      <c r="BZ17" s="11">
        <f t="shared" si="7"/>
        <v>3.5999999999999999E-3</v>
      </c>
      <c r="CA17" s="11">
        <v>4.0000000000000001E-3</v>
      </c>
      <c r="CB17" s="11">
        <f>CA17+(CA17*20%)</f>
        <v>4.8000000000000004E-3</v>
      </c>
      <c r="CC17" s="11">
        <f>CB17+(CB17*10%)</f>
        <v>5.2800000000000008E-3</v>
      </c>
      <c r="CD17" s="11">
        <v>5.0000000000000001E-3</v>
      </c>
      <c r="CE17" s="11">
        <f>CC17</f>
        <v>5.2800000000000008E-3</v>
      </c>
      <c r="CF17" s="11">
        <f>CB17</f>
        <v>4.8000000000000004E-3</v>
      </c>
      <c r="CG17" s="4"/>
    </row>
    <row r="18" spans="1:85" ht="18" customHeight="1" x14ac:dyDescent="0.25">
      <c r="N18" s="9" t="s">
        <v>51</v>
      </c>
      <c r="O18" s="9"/>
      <c r="P18" s="10">
        <f>Q18*Q15+R18*R15+S18*S15+T18*T15+U18*U15+V18*V15+W18*W15+X18*X15</f>
        <v>5.4349999999999996</v>
      </c>
      <c r="Q18" s="11">
        <v>5.0000000000000001E-3</v>
      </c>
      <c r="R18" s="11">
        <v>5.0000000000000001E-3</v>
      </c>
      <c r="S18" s="11">
        <v>0.09</v>
      </c>
      <c r="T18" s="11">
        <v>5.0000000000000001E-3</v>
      </c>
      <c r="U18" s="11">
        <v>5.0000000000000001E-3</v>
      </c>
      <c r="V18" s="11">
        <v>5.0000000000000001E-3</v>
      </c>
      <c r="W18" s="11">
        <v>5.0000000000000001E-3</v>
      </c>
      <c r="X18" s="11">
        <v>5.0000000000000001E-3</v>
      </c>
      <c r="Y18" s="4"/>
      <c r="Z18" s="9" t="s">
        <v>35</v>
      </c>
      <c r="AA18" s="9"/>
      <c r="AB18" s="15"/>
      <c r="AC18" s="11" t="s">
        <v>36</v>
      </c>
      <c r="AD18" s="11" t="s">
        <v>36</v>
      </c>
      <c r="AE18" s="11" t="s">
        <v>36</v>
      </c>
      <c r="AF18" s="11" t="s">
        <v>36</v>
      </c>
      <c r="AG18" s="11" t="s">
        <v>36</v>
      </c>
      <c r="AH18" s="11" t="s">
        <v>36</v>
      </c>
      <c r="AI18" s="11" t="s">
        <v>36</v>
      </c>
      <c r="AJ18" s="11" t="s">
        <v>36</v>
      </c>
      <c r="AK18" s="4"/>
      <c r="BJ18" s="9" t="s">
        <v>38</v>
      </c>
      <c r="BK18" s="9"/>
      <c r="BL18" s="10">
        <f>BM18*BM13+BN18*BN13+BO18*BO13+BP18*BP13+BQ18*BQ13+BR18*BR13+BS18*BS13+BT18*BT13</f>
        <v>3.7816000000000001</v>
      </c>
      <c r="BM18" s="11">
        <f t="shared" si="6"/>
        <v>1.6200000000000003E-2</v>
      </c>
      <c r="BN18" s="11">
        <f t="shared" si="6"/>
        <v>1.8000000000000002E-2</v>
      </c>
      <c r="BO18" s="11">
        <v>0.02</v>
      </c>
      <c r="BP18" s="11">
        <f>BO18+(BO18*10%)</f>
        <v>2.1999999999999999E-2</v>
      </c>
      <c r="BQ18" s="11">
        <f>BP18+(BR18*10%)</f>
        <v>2.5999999999999999E-2</v>
      </c>
      <c r="BR18" s="11">
        <f>BO18+(BO18*100%)</f>
        <v>0.04</v>
      </c>
      <c r="BS18" s="11">
        <f>BQ18</f>
        <v>2.5999999999999999E-2</v>
      </c>
      <c r="BT18" s="11">
        <f>BP18</f>
        <v>2.1999999999999999E-2</v>
      </c>
      <c r="BU18" s="4"/>
      <c r="BV18" s="9" t="s">
        <v>33</v>
      </c>
      <c r="BW18" s="9"/>
      <c r="BX18" s="10">
        <f>BY18*BY13+BZ18*BZ13+CA18*CA13+CB18*CB13+CC18*CC13+CD18*CD13+CE18*CE13+CF18*CF13</f>
        <v>0.19500000000000001</v>
      </c>
      <c r="BY18" s="11">
        <v>5.0000000000000001E-3</v>
      </c>
      <c r="BZ18" s="11">
        <v>5.0000000000000001E-3</v>
      </c>
      <c r="CA18" s="11">
        <v>5.0000000000000001E-3</v>
      </c>
      <c r="CB18" s="11">
        <v>5.0000000000000001E-3</v>
      </c>
      <c r="CC18" s="11">
        <v>5.0000000000000001E-3</v>
      </c>
      <c r="CD18" s="11">
        <v>5.0000000000000001E-3</v>
      </c>
      <c r="CE18" s="11">
        <v>5.0000000000000001E-3</v>
      </c>
      <c r="CF18" s="11">
        <v>5.0000000000000001E-3</v>
      </c>
      <c r="CG18" s="4"/>
    </row>
    <row r="19" spans="1:85" ht="18" customHeight="1" x14ac:dyDescent="0.25">
      <c r="N19" s="9" t="s">
        <v>33</v>
      </c>
      <c r="O19" s="9"/>
      <c r="P19" s="10">
        <f>Q19*Q15+R19*R15+S19*S15+T19*T15+U19*U15+V19*V15+W19*W15+X19*X15</f>
        <v>1.61</v>
      </c>
      <c r="Q19" s="11">
        <v>5.0000000000000001E-3</v>
      </c>
      <c r="R19" s="11">
        <v>5.0000000000000001E-3</v>
      </c>
      <c r="S19" s="11">
        <v>5.0000000000000001E-3</v>
      </c>
      <c r="T19" s="11">
        <v>5.0000000000000001E-3</v>
      </c>
      <c r="U19" s="11">
        <v>5.0000000000000001E-3</v>
      </c>
      <c r="V19" s="11">
        <v>5.0000000000000001E-3</v>
      </c>
      <c r="W19" s="11">
        <v>5.0000000000000001E-3</v>
      </c>
      <c r="X19" s="11">
        <v>5.0000000000000001E-3</v>
      </c>
      <c r="Y19" s="4"/>
      <c r="BJ19" s="9" t="s">
        <v>33</v>
      </c>
      <c r="BK19" s="9"/>
      <c r="BL19" s="10">
        <f>BM19*BM13+BN19*BN13+BO19*BO13+BP19*BP13+BQ19*BQ13+BR19*BR13+BS19*BS13+BT19*BT13</f>
        <v>0.88500000000000012</v>
      </c>
      <c r="BM19" s="11">
        <v>5.0000000000000001E-3</v>
      </c>
      <c r="BN19" s="11">
        <v>5.0000000000000001E-3</v>
      </c>
      <c r="BO19" s="11">
        <v>5.0000000000000001E-3</v>
      </c>
      <c r="BP19" s="11">
        <v>5.0000000000000001E-3</v>
      </c>
      <c r="BQ19" s="11">
        <v>5.0000000000000001E-3</v>
      </c>
      <c r="BR19" s="11">
        <v>5.0000000000000001E-3</v>
      </c>
      <c r="BS19" s="11">
        <v>5.0000000000000001E-3</v>
      </c>
      <c r="BT19" s="11">
        <v>5.0000000000000001E-3</v>
      </c>
      <c r="BU19" s="4"/>
      <c r="BV19" s="9" t="s">
        <v>35</v>
      </c>
      <c r="BW19" s="9"/>
      <c r="BX19" s="4"/>
      <c r="BY19" s="4" t="s">
        <v>36</v>
      </c>
      <c r="BZ19" s="4" t="s">
        <v>36</v>
      </c>
      <c r="CA19" s="4" t="s">
        <v>36</v>
      </c>
      <c r="CB19" s="4" t="s">
        <v>36</v>
      </c>
      <c r="CC19" s="4" t="s">
        <v>36</v>
      </c>
      <c r="CD19" s="4" t="s">
        <v>36</v>
      </c>
      <c r="CE19" s="4" t="s">
        <v>36</v>
      </c>
      <c r="CF19" s="4" t="s">
        <v>36</v>
      </c>
      <c r="CG19" s="4"/>
    </row>
    <row r="20" spans="1:85" ht="18" customHeight="1" x14ac:dyDescent="0.25">
      <c r="N20" s="9" t="s">
        <v>35</v>
      </c>
      <c r="O20" s="9"/>
      <c r="P20" s="4"/>
      <c r="Q20" s="4" t="s">
        <v>36</v>
      </c>
      <c r="R20" s="4" t="s">
        <v>36</v>
      </c>
      <c r="S20" s="4" t="s">
        <v>36</v>
      </c>
      <c r="T20" s="4" t="s">
        <v>36</v>
      </c>
      <c r="U20" s="4" t="s">
        <v>36</v>
      </c>
      <c r="V20" s="4" t="s">
        <v>36</v>
      </c>
      <c r="W20" s="4" t="s">
        <v>36</v>
      </c>
      <c r="X20" s="4" t="s">
        <v>36</v>
      </c>
      <c r="Y20" s="4"/>
      <c r="BJ20" s="9" t="s">
        <v>35</v>
      </c>
      <c r="BK20" s="9"/>
      <c r="BL20" s="15"/>
      <c r="BM20" s="11" t="s">
        <v>36</v>
      </c>
      <c r="BN20" s="11" t="s">
        <v>36</v>
      </c>
      <c r="BO20" s="11" t="s">
        <v>36</v>
      </c>
      <c r="BP20" s="11" t="s">
        <v>36</v>
      </c>
      <c r="BQ20" s="11" t="s">
        <v>36</v>
      </c>
      <c r="BR20" s="11" t="s">
        <v>36</v>
      </c>
      <c r="BS20" s="11" t="s">
        <v>36</v>
      </c>
      <c r="BT20" s="11" t="s">
        <v>36</v>
      </c>
      <c r="BU20" s="4"/>
    </row>
    <row r="21" spans="1:85" ht="18" customHeight="1" x14ac:dyDescent="0.25"/>
    <row r="22" spans="1:85" ht="18" customHeight="1" x14ac:dyDescent="0.25"/>
    <row r="23" spans="1:85" ht="18" customHeight="1" x14ac:dyDescent="0.25">
      <c r="B23" s="205" t="s">
        <v>60</v>
      </c>
      <c r="C23" s="205"/>
      <c r="D23" s="205"/>
      <c r="E23" s="205"/>
      <c r="F23" s="205"/>
      <c r="G23" s="205"/>
      <c r="H23" s="205"/>
      <c r="I23" s="205"/>
      <c r="J23" s="205"/>
      <c r="K23" s="205"/>
      <c r="L23" s="205"/>
      <c r="M23" s="205"/>
      <c r="N23" s="205" t="s">
        <v>60</v>
      </c>
      <c r="O23" s="205"/>
      <c r="P23" s="205"/>
      <c r="Q23" s="205"/>
      <c r="R23" s="205"/>
      <c r="S23" s="205"/>
      <c r="T23" s="205"/>
      <c r="U23" s="205"/>
      <c r="V23" s="205"/>
      <c r="W23" s="205"/>
      <c r="X23" s="205"/>
      <c r="Y23" s="205"/>
      <c r="Z23" s="205" t="s">
        <v>61</v>
      </c>
      <c r="AA23" s="205"/>
      <c r="AB23" s="205"/>
      <c r="AC23" s="205"/>
      <c r="AD23" s="205"/>
      <c r="AE23" s="205"/>
      <c r="AF23" s="205"/>
      <c r="AG23" s="205"/>
      <c r="AH23" s="205"/>
      <c r="AI23" s="205"/>
      <c r="AJ23" s="205"/>
      <c r="AK23" s="205"/>
      <c r="AL23" s="205" t="s">
        <v>60</v>
      </c>
      <c r="AM23" s="205"/>
      <c r="AN23" s="205"/>
      <c r="AO23" s="205"/>
      <c r="AP23" s="205"/>
      <c r="AQ23" s="205"/>
      <c r="AR23" s="205"/>
      <c r="AS23" s="205"/>
      <c r="AT23" s="205"/>
      <c r="AU23" s="205"/>
      <c r="AV23" s="205"/>
      <c r="AW23" s="205"/>
      <c r="AX23" s="205" t="s">
        <v>62</v>
      </c>
      <c r="AY23" s="205"/>
      <c r="AZ23" s="205"/>
      <c r="BA23" s="205"/>
      <c r="BB23" s="205"/>
      <c r="BC23" s="205"/>
      <c r="BD23" s="205"/>
      <c r="BE23" s="205"/>
      <c r="BF23" s="205"/>
      <c r="BG23" s="205"/>
      <c r="BH23" s="205"/>
      <c r="BI23" s="205"/>
      <c r="BJ23" s="205" t="s">
        <v>60</v>
      </c>
      <c r="BK23" s="205"/>
      <c r="BL23" s="205"/>
      <c r="BM23" s="205"/>
      <c r="BN23" s="205"/>
      <c r="BO23" s="205"/>
      <c r="BP23" s="205"/>
      <c r="BQ23" s="205"/>
      <c r="BR23" s="205"/>
      <c r="BS23" s="205"/>
      <c r="BT23" s="205"/>
      <c r="BU23" s="205"/>
      <c r="BV23" s="205" t="s">
        <v>60</v>
      </c>
      <c r="BW23" s="205"/>
      <c r="BX23" s="205"/>
      <c r="BY23" s="205"/>
      <c r="BZ23" s="205"/>
      <c r="CA23" s="205"/>
      <c r="CB23" s="205"/>
      <c r="CC23" s="205"/>
      <c r="CD23" s="205"/>
      <c r="CE23" s="205"/>
      <c r="CF23" s="205"/>
      <c r="CG23" s="205"/>
    </row>
    <row r="24" spans="1:85" ht="18" customHeight="1" x14ac:dyDescent="0.25">
      <c r="B24" s="4"/>
      <c r="C24" s="4"/>
      <c r="D24" s="5" t="s">
        <v>15</v>
      </c>
      <c r="E24" s="5" t="s">
        <v>16</v>
      </c>
      <c r="F24" s="5" t="s">
        <v>17</v>
      </c>
      <c r="G24" s="5" t="s">
        <v>18</v>
      </c>
      <c r="H24" s="5" t="s">
        <v>19</v>
      </c>
      <c r="I24" s="5" t="s">
        <v>20</v>
      </c>
      <c r="J24" s="5" t="s">
        <v>21</v>
      </c>
      <c r="K24" s="5" t="s">
        <v>22</v>
      </c>
      <c r="L24" s="5" t="s">
        <v>23</v>
      </c>
      <c r="M24" s="5"/>
      <c r="N24" s="4"/>
      <c r="O24" s="4"/>
      <c r="P24" s="5" t="s">
        <v>15</v>
      </c>
      <c r="Q24" s="5" t="s">
        <v>16</v>
      </c>
      <c r="R24" s="5" t="s">
        <v>17</v>
      </c>
      <c r="S24" s="5" t="s">
        <v>18</v>
      </c>
      <c r="T24" s="5" t="s">
        <v>19</v>
      </c>
      <c r="U24" s="5" t="s">
        <v>20</v>
      </c>
      <c r="V24" s="5" t="s">
        <v>21</v>
      </c>
      <c r="W24" s="5" t="s">
        <v>22</v>
      </c>
      <c r="X24" s="5" t="s">
        <v>23</v>
      </c>
      <c r="Y24" s="5"/>
      <c r="Z24" s="4"/>
      <c r="AA24" s="4"/>
      <c r="AB24" s="5" t="s">
        <v>15</v>
      </c>
      <c r="AC24" s="5" t="s">
        <v>16</v>
      </c>
      <c r="AD24" s="5" t="s">
        <v>17</v>
      </c>
      <c r="AE24" s="5" t="s">
        <v>18</v>
      </c>
      <c r="AF24" s="5" t="s">
        <v>19</v>
      </c>
      <c r="AG24" s="5" t="s">
        <v>20</v>
      </c>
      <c r="AH24" s="5" t="s">
        <v>21</v>
      </c>
      <c r="AI24" s="5" t="s">
        <v>22</v>
      </c>
      <c r="AJ24" s="5" t="s">
        <v>23</v>
      </c>
      <c r="AK24" s="5"/>
      <c r="AL24" s="4"/>
      <c r="AM24" s="4"/>
      <c r="AN24" s="5" t="s">
        <v>15</v>
      </c>
      <c r="AO24" s="5" t="s">
        <v>16</v>
      </c>
      <c r="AP24" s="5" t="s">
        <v>17</v>
      </c>
      <c r="AQ24" s="5" t="s">
        <v>18</v>
      </c>
      <c r="AR24" s="5" t="s">
        <v>19</v>
      </c>
      <c r="AS24" s="5" t="s">
        <v>20</v>
      </c>
      <c r="AT24" s="5" t="s">
        <v>21</v>
      </c>
      <c r="AU24" s="5" t="s">
        <v>22</v>
      </c>
      <c r="AV24" s="5" t="s">
        <v>23</v>
      </c>
      <c r="AW24" s="5"/>
      <c r="AX24" s="4"/>
      <c r="AY24" s="4"/>
      <c r="AZ24" s="5" t="s">
        <v>15</v>
      </c>
      <c r="BA24" s="5" t="s">
        <v>16</v>
      </c>
      <c r="BB24" s="5" t="s">
        <v>17</v>
      </c>
      <c r="BC24" s="5" t="s">
        <v>18</v>
      </c>
      <c r="BD24" s="5" t="s">
        <v>19</v>
      </c>
      <c r="BE24" s="5" t="s">
        <v>20</v>
      </c>
      <c r="BF24" s="5" t="s">
        <v>21</v>
      </c>
      <c r="BG24" s="5" t="s">
        <v>22</v>
      </c>
      <c r="BH24" s="5" t="s">
        <v>23</v>
      </c>
      <c r="BI24" s="5"/>
      <c r="BJ24" s="4"/>
      <c r="BK24" s="4"/>
      <c r="BL24" s="5" t="s">
        <v>15</v>
      </c>
      <c r="BM24" s="5" t="s">
        <v>16</v>
      </c>
      <c r="BN24" s="5" t="s">
        <v>17</v>
      </c>
      <c r="BO24" s="5" t="s">
        <v>18</v>
      </c>
      <c r="BP24" s="5" t="s">
        <v>19</v>
      </c>
      <c r="BQ24" s="5" t="s">
        <v>20</v>
      </c>
      <c r="BR24" s="5" t="s">
        <v>21</v>
      </c>
      <c r="BS24" s="5" t="s">
        <v>22</v>
      </c>
      <c r="BT24" s="5" t="s">
        <v>23</v>
      </c>
      <c r="BU24" s="5"/>
      <c r="BV24" s="4"/>
      <c r="BW24" s="4"/>
      <c r="BX24" s="5" t="s">
        <v>15</v>
      </c>
      <c r="BY24" s="5" t="s">
        <v>16</v>
      </c>
      <c r="BZ24" s="5" t="s">
        <v>17</v>
      </c>
      <c r="CA24" s="5" t="s">
        <v>18</v>
      </c>
      <c r="CB24" s="5" t="s">
        <v>19</v>
      </c>
      <c r="CC24" s="5" t="s">
        <v>20</v>
      </c>
      <c r="CD24" s="5" t="s">
        <v>21</v>
      </c>
      <c r="CE24" s="5" t="s">
        <v>22</v>
      </c>
      <c r="CF24" s="5" t="s">
        <v>23</v>
      </c>
      <c r="CG24" s="5"/>
    </row>
    <row r="25" spans="1:85" ht="18" customHeight="1" x14ac:dyDescent="0.25">
      <c r="B25" s="6" t="s">
        <v>24</v>
      </c>
      <c r="C25" s="6"/>
      <c r="D25" s="7">
        <f>SUM(E25:M25)</f>
        <v>0</v>
      </c>
      <c r="E25" s="7"/>
      <c r="F25" s="7"/>
      <c r="G25" s="7"/>
      <c r="H25" s="7"/>
      <c r="I25" s="7"/>
      <c r="J25" s="7"/>
      <c r="K25" s="7"/>
      <c r="L25" s="7"/>
      <c r="M25" s="4"/>
      <c r="N25" s="6" t="s">
        <v>24</v>
      </c>
      <c r="O25" s="6"/>
      <c r="P25" s="7">
        <f>SUM(Q25:Y25)</f>
        <v>0</v>
      </c>
      <c r="Q25" s="7"/>
      <c r="R25" s="7"/>
      <c r="S25" s="7"/>
      <c r="T25" s="7"/>
      <c r="U25" s="7"/>
      <c r="V25" s="7"/>
      <c r="W25" s="7"/>
      <c r="X25" s="7"/>
      <c r="Y25" s="4"/>
      <c r="Z25" s="6" t="s">
        <v>24</v>
      </c>
      <c r="AA25" s="6"/>
      <c r="AB25" s="7">
        <f>SUM(AC25:AK25)</f>
        <v>0</v>
      </c>
      <c r="AC25" s="7"/>
      <c r="AD25" s="7"/>
      <c r="AE25" s="7"/>
      <c r="AF25" s="7"/>
      <c r="AG25" s="7"/>
      <c r="AH25" s="7"/>
      <c r="AI25" s="7"/>
      <c r="AJ25" s="7"/>
      <c r="AK25" s="4"/>
      <c r="AL25" s="6" t="s">
        <v>24</v>
      </c>
      <c r="AM25" s="6"/>
      <c r="AN25" s="7">
        <f>SUM(AO25:AW25)</f>
        <v>0</v>
      </c>
      <c r="AO25" s="7"/>
      <c r="AP25" s="7"/>
      <c r="AQ25" s="7"/>
      <c r="AR25" s="7"/>
      <c r="AS25" s="7"/>
      <c r="AT25" s="7"/>
      <c r="AU25" s="7"/>
      <c r="AV25" s="7"/>
      <c r="AW25" s="4"/>
      <c r="AX25" s="6" t="s">
        <v>24</v>
      </c>
      <c r="AY25" s="6"/>
      <c r="AZ25" s="7">
        <f>SUM(BA25:BI25)</f>
        <v>303</v>
      </c>
      <c r="BA25" s="7">
        <v>138</v>
      </c>
      <c r="BB25" s="7">
        <v>42</v>
      </c>
      <c r="BC25" s="7">
        <v>45</v>
      </c>
      <c r="BD25" s="7"/>
      <c r="BE25" s="7">
        <v>53</v>
      </c>
      <c r="BF25" s="7"/>
      <c r="BG25" s="7">
        <v>5</v>
      </c>
      <c r="BH25" s="7">
        <v>20</v>
      </c>
      <c r="BI25" s="4"/>
      <c r="BJ25" s="6" t="s">
        <v>24</v>
      </c>
      <c r="BK25" s="6"/>
      <c r="BL25" s="7">
        <f>SUM(BM25:BU25)</f>
        <v>0</v>
      </c>
      <c r="BM25" s="7"/>
      <c r="BN25" s="7"/>
      <c r="BO25" s="7"/>
      <c r="BP25" s="7"/>
      <c r="BQ25" s="7"/>
      <c r="BR25" s="7"/>
      <c r="BS25" s="7"/>
      <c r="BT25" s="7"/>
      <c r="BU25" s="4"/>
      <c r="BV25" s="6" t="s">
        <v>24</v>
      </c>
      <c r="BW25" s="6"/>
      <c r="BX25" s="7">
        <f>SUM(BY25:CG25)</f>
        <v>0</v>
      </c>
      <c r="BY25" s="7"/>
      <c r="BZ25" s="7"/>
      <c r="CA25" s="7"/>
      <c r="CB25" s="7"/>
      <c r="CC25" s="7"/>
      <c r="CD25" s="7"/>
      <c r="CE25" s="7"/>
      <c r="CF25" s="7"/>
      <c r="CG25" s="4"/>
    </row>
    <row r="26" spans="1:85" ht="18" customHeight="1" x14ac:dyDescent="0.25">
      <c r="B26" s="9" t="s">
        <v>60</v>
      </c>
      <c r="C26" s="9"/>
      <c r="D26" s="10">
        <f>E26*E25+F26*F25+G26*G25+H26*H25+I26*I25+J26*J25+K26*K25+L26*L25</f>
        <v>0</v>
      </c>
      <c r="E26" s="14">
        <v>1</v>
      </c>
      <c r="F26" s="14">
        <v>1</v>
      </c>
      <c r="G26" s="14">
        <v>1</v>
      </c>
      <c r="H26" s="14">
        <v>1</v>
      </c>
      <c r="I26" s="14">
        <v>1</v>
      </c>
      <c r="J26" s="14">
        <v>1</v>
      </c>
      <c r="K26" s="14">
        <v>1</v>
      </c>
      <c r="L26" s="14">
        <v>1</v>
      </c>
      <c r="M26" s="4"/>
      <c r="N26" s="9" t="s">
        <v>60</v>
      </c>
      <c r="O26" s="9"/>
      <c r="P26" s="10">
        <f>Q26*Q25+R26*R25+S26*S25+T26*T25+U26*U25+V26*V25+W26*W25+X26*X25</f>
        <v>0</v>
      </c>
      <c r="Q26" s="14">
        <v>1</v>
      </c>
      <c r="R26" s="14">
        <v>1</v>
      </c>
      <c r="S26" s="14">
        <v>1</v>
      </c>
      <c r="T26" s="14">
        <v>1</v>
      </c>
      <c r="U26" s="14">
        <v>1</v>
      </c>
      <c r="V26" s="14">
        <v>1</v>
      </c>
      <c r="W26" s="14">
        <v>1</v>
      </c>
      <c r="X26" s="14">
        <v>1</v>
      </c>
      <c r="Y26" s="4"/>
      <c r="Z26" s="9" t="s">
        <v>61</v>
      </c>
      <c r="AA26" s="9"/>
      <c r="AB26" s="10">
        <f>AC26*AC25+AD26*AD25+AE26*AE25+AF26*AF25+AG26*AG25+AH26*AH25+AI26*AI25+AJ26*AJ25</f>
        <v>0</v>
      </c>
      <c r="AC26" s="14">
        <v>1</v>
      </c>
      <c r="AD26" s="14">
        <v>1</v>
      </c>
      <c r="AE26" s="14">
        <v>1</v>
      </c>
      <c r="AF26" s="14">
        <v>1</v>
      </c>
      <c r="AG26" s="14">
        <v>1</v>
      </c>
      <c r="AH26" s="14">
        <v>1</v>
      </c>
      <c r="AI26" s="14">
        <v>1</v>
      </c>
      <c r="AJ26" s="14">
        <v>1</v>
      </c>
      <c r="AK26" s="4"/>
      <c r="AL26" s="9" t="s">
        <v>60</v>
      </c>
      <c r="AM26" s="9"/>
      <c r="AN26" s="10">
        <f>AO26*AO25+AP26*AP25+AQ26*AQ25+AR26*AR25+AS26*AS25+AT26*AT25+AU26*AU25+AV26*AV25</f>
        <v>0</v>
      </c>
      <c r="AO26" s="14">
        <v>1</v>
      </c>
      <c r="AP26" s="14">
        <v>1</v>
      </c>
      <c r="AQ26" s="14">
        <v>1</v>
      </c>
      <c r="AR26" s="14">
        <v>1</v>
      </c>
      <c r="AS26" s="14">
        <v>1</v>
      </c>
      <c r="AT26" s="14">
        <v>1</v>
      </c>
      <c r="AU26" s="14">
        <v>1</v>
      </c>
      <c r="AV26" s="14">
        <v>1</v>
      </c>
      <c r="AW26" s="4"/>
      <c r="AX26" s="9" t="s">
        <v>63</v>
      </c>
      <c r="AY26" s="9"/>
      <c r="AZ26" s="10">
        <f>(BA26*BA25+BB26*BB25+BC26*BC25+BD26*BD25+BE26*BE25+BF26*BF25+BG26*BG25+BH26*BH25)/24</f>
        <v>6.875</v>
      </c>
      <c r="BA26" s="14"/>
      <c r="BB26" s="14">
        <v>1</v>
      </c>
      <c r="BC26" s="14">
        <v>1</v>
      </c>
      <c r="BD26" s="14">
        <v>1</v>
      </c>
      <c r="BE26" s="14">
        <v>1</v>
      </c>
      <c r="BF26" s="14">
        <v>1</v>
      </c>
      <c r="BG26" s="14">
        <v>1</v>
      </c>
      <c r="BH26" s="14">
        <v>1</v>
      </c>
      <c r="BI26" s="4"/>
      <c r="BJ26" s="9" t="s">
        <v>60</v>
      </c>
      <c r="BK26" s="9"/>
      <c r="BL26" s="10">
        <f>BM26*BM25+BN26*BN25+BO26*BO25+BP26*BP25+BQ26*BQ25+BR26*BR25+BS26*BS25+BT26*BT25</f>
        <v>0</v>
      </c>
      <c r="BM26" s="14">
        <v>1</v>
      </c>
      <c r="BN26" s="14">
        <v>1</v>
      </c>
      <c r="BO26" s="14">
        <v>1</v>
      </c>
      <c r="BP26" s="14">
        <v>1</v>
      </c>
      <c r="BQ26" s="14">
        <v>1</v>
      </c>
      <c r="BR26" s="14">
        <v>1</v>
      </c>
      <c r="BS26" s="14">
        <v>1</v>
      </c>
      <c r="BT26" s="14">
        <v>1</v>
      </c>
      <c r="BU26" s="4"/>
      <c r="BV26" s="9" t="s">
        <v>60</v>
      </c>
      <c r="BW26" s="9"/>
      <c r="BX26" s="10">
        <f>BY26*BY25+BZ26*BZ25+CA26*CA25+CB26*CB25+CC26*CC25+CD26*CD25+CE26*CE25+CF26*CF25</f>
        <v>0</v>
      </c>
      <c r="BY26" s="14">
        <v>1</v>
      </c>
      <c r="BZ26" s="14">
        <v>1</v>
      </c>
      <c r="CA26" s="14">
        <v>1</v>
      </c>
      <c r="CB26" s="14">
        <v>1</v>
      </c>
      <c r="CC26" s="14">
        <v>1</v>
      </c>
      <c r="CD26" s="14">
        <v>1</v>
      </c>
      <c r="CE26" s="14">
        <v>1</v>
      </c>
      <c r="CF26" s="14">
        <v>1</v>
      </c>
      <c r="CG26" s="4"/>
    </row>
    <row r="27" spans="1:85" ht="18" customHeight="1" x14ac:dyDescent="0.25">
      <c r="AX27" s="9" t="s">
        <v>64</v>
      </c>
      <c r="AY27" s="9"/>
      <c r="AZ27" s="10">
        <f>(BA27*BA25+BB27*BB25+BC27*BC25+BD27*BD25+BE27*BE25+BF27*BF25+BG27*BG25+BH27*BH25)/24</f>
        <v>12.625</v>
      </c>
      <c r="BA27" s="14">
        <v>1</v>
      </c>
      <c r="BB27" s="14">
        <v>1</v>
      </c>
      <c r="BC27" s="14">
        <v>1</v>
      </c>
      <c r="BD27" s="14">
        <v>1</v>
      </c>
      <c r="BE27" s="14">
        <v>1</v>
      </c>
      <c r="BF27" s="14">
        <v>1</v>
      </c>
      <c r="BG27" s="14">
        <v>1</v>
      </c>
      <c r="BH27" s="14">
        <v>1</v>
      </c>
      <c r="BI27" s="4"/>
    </row>
    <row r="28" spans="1:85" ht="18" customHeight="1" x14ac:dyDescent="0.25"/>
    <row r="29" spans="1:85" ht="18" customHeight="1" x14ac:dyDescent="0.25">
      <c r="A29" s="3" t="s">
        <v>65</v>
      </c>
      <c r="B29" s="194" t="s">
        <v>66</v>
      </c>
      <c r="C29" s="195"/>
      <c r="D29" s="195"/>
      <c r="E29" s="195"/>
      <c r="F29" s="195"/>
      <c r="G29" s="195"/>
      <c r="H29" s="195"/>
      <c r="I29" s="195"/>
      <c r="J29" s="195"/>
      <c r="K29" s="195"/>
      <c r="L29" s="195"/>
      <c r="M29" s="196"/>
      <c r="N29" s="194" t="s">
        <v>67</v>
      </c>
      <c r="O29" s="195"/>
      <c r="P29" s="195"/>
      <c r="Q29" s="195"/>
      <c r="R29" s="195"/>
      <c r="S29" s="195"/>
      <c r="T29" s="195"/>
      <c r="U29" s="195"/>
      <c r="V29" s="195"/>
      <c r="W29" s="195"/>
      <c r="X29" s="195"/>
      <c r="Y29" s="196"/>
      <c r="Z29" s="194" t="s">
        <v>68</v>
      </c>
      <c r="AA29" s="195"/>
      <c r="AB29" s="195"/>
      <c r="AC29" s="195"/>
      <c r="AD29" s="195"/>
      <c r="AE29" s="195"/>
      <c r="AF29" s="195"/>
      <c r="AG29" s="195"/>
      <c r="AH29" s="195"/>
      <c r="AI29" s="195"/>
      <c r="AJ29" s="195"/>
      <c r="AK29" s="196"/>
      <c r="AL29" s="194" t="s">
        <v>41</v>
      </c>
      <c r="AM29" s="195"/>
      <c r="AN29" s="195"/>
      <c r="AO29" s="195"/>
      <c r="AP29" s="195"/>
      <c r="AQ29" s="195"/>
      <c r="AR29" s="195"/>
      <c r="AS29" s="195"/>
      <c r="AT29" s="195"/>
      <c r="AU29" s="195"/>
      <c r="AV29" s="195"/>
      <c r="AW29" s="196"/>
      <c r="AX29" s="197" t="s">
        <v>69</v>
      </c>
      <c r="AY29" s="198"/>
      <c r="AZ29" s="198"/>
      <c r="BA29" s="198"/>
      <c r="BB29" s="198"/>
      <c r="BC29" s="198"/>
      <c r="BD29" s="198"/>
      <c r="BE29" s="198"/>
      <c r="BF29" s="198"/>
      <c r="BG29" s="198"/>
      <c r="BH29" s="198"/>
      <c r="BI29" s="199"/>
      <c r="BJ29" s="194" t="s">
        <v>70</v>
      </c>
      <c r="BK29" s="195"/>
      <c r="BL29" s="195"/>
      <c r="BM29" s="195"/>
      <c r="BN29" s="195"/>
      <c r="BO29" s="195"/>
      <c r="BP29" s="195"/>
      <c r="BQ29" s="195"/>
      <c r="BR29" s="195"/>
      <c r="BS29" s="195"/>
      <c r="BT29" s="195"/>
      <c r="BU29" s="196"/>
      <c r="BV29" s="194" t="s">
        <v>67</v>
      </c>
      <c r="BW29" s="195"/>
      <c r="BX29" s="195"/>
      <c r="BY29" s="195"/>
      <c r="BZ29" s="195"/>
      <c r="CA29" s="195"/>
      <c r="CB29" s="195"/>
      <c r="CC29" s="195"/>
      <c r="CD29" s="195"/>
      <c r="CE29" s="195"/>
      <c r="CF29" s="195"/>
      <c r="CG29" s="196"/>
    </row>
    <row r="30" spans="1:85" ht="18" customHeight="1" x14ac:dyDescent="0.25">
      <c r="B30" s="4"/>
      <c r="C30" s="4"/>
      <c r="D30" s="5" t="s">
        <v>15</v>
      </c>
      <c r="E30" s="5" t="s">
        <v>16</v>
      </c>
      <c r="F30" s="5" t="s">
        <v>17</v>
      </c>
      <c r="G30" s="5" t="s">
        <v>18</v>
      </c>
      <c r="H30" s="5" t="s">
        <v>19</v>
      </c>
      <c r="I30" s="5" t="s">
        <v>20</v>
      </c>
      <c r="J30" s="5" t="s">
        <v>21</v>
      </c>
      <c r="K30" s="5" t="s">
        <v>22</v>
      </c>
      <c r="L30" s="5" t="s">
        <v>23</v>
      </c>
      <c r="M30" s="5"/>
      <c r="N30" s="4"/>
      <c r="O30" s="4"/>
      <c r="P30" s="5" t="s">
        <v>15</v>
      </c>
      <c r="Q30" s="5" t="s">
        <v>16</v>
      </c>
      <c r="R30" s="5" t="s">
        <v>17</v>
      </c>
      <c r="S30" s="5" t="s">
        <v>18</v>
      </c>
      <c r="T30" s="5" t="s">
        <v>19</v>
      </c>
      <c r="U30" s="5" t="s">
        <v>20</v>
      </c>
      <c r="V30" s="5" t="s">
        <v>21</v>
      </c>
      <c r="W30" s="5" t="s">
        <v>22</v>
      </c>
      <c r="X30" s="5" t="s">
        <v>23</v>
      </c>
      <c r="Y30" s="5"/>
      <c r="Z30" s="4"/>
      <c r="AA30" s="4"/>
      <c r="AB30" s="5" t="s">
        <v>15</v>
      </c>
      <c r="AC30" s="5" t="s">
        <v>16</v>
      </c>
      <c r="AD30" s="5" t="s">
        <v>17</v>
      </c>
      <c r="AE30" s="5" t="s">
        <v>18</v>
      </c>
      <c r="AF30" s="5" t="s">
        <v>19</v>
      </c>
      <c r="AG30" s="5" t="s">
        <v>20</v>
      </c>
      <c r="AH30" s="5" t="s">
        <v>21</v>
      </c>
      <c r="AI30" s="5" t="s">
        <v>22</v>
      </c>
      <c r="AJ30" s="5" t="s">
        <v>23</v>
      </c>
      <c r="AK30" s="5"/>
      <c r="AL30" s="4"/>
      <c r="AM30" s="4"/>
      <c r="AN30" s="5" t="s">
        <v>15</v>
      </c>
      <c r="AO30" s="5" t="s">
        <v>16</v>
      </c>
      <c r="AP30" s="5" t="s">
        <v>17</v>
      </c>
      <c r="AQ30" s="5" t="s">
        <v>18</v>
      </c>
      <c r="AR30" s="5" t="s">
        <v>19</v>
      </c>
      <c r="AS30" s="5" t="s">
        <v>20</v>
      </c>
      <c r="AT30" s="5" t="s">
        <v>21</v>
      </c>
      <c r="AU30" s="5" t="s">
        <v>22</v>
      </c>
      <c r="AV30" s="5" t="s">
        <v>23</v>
      </c>
      <c r="AW30" s="5"/>
      <c r="AX30" s="4"/>
      <c r="AY30" s="4"/>
      <c r="AZ30" s="5" t="s">
        <v>15</v>
      </c>
      <c r="BA30" s="5" t="s">
        <v>16</v>
      </c>
      <c r="BB30" s="5" t="s">
        <v>17</v>
      </c>
      <c r="BC30" s="5" t="s">
        <v>18</v>
      </c>
      <c r="BD30" s="5" t="s">
        <v>19</v>
      </c>
      <c r="BE30" s="5" t="s">
        <v>20</v>
      </c>
      <c r="BF30" s="5" t="s">
        <v>21</v>
      </c>
      <c r="BG30" s="5" t="s">
        <v>22</v>
      </c>
      <c r="BH30" s="5" t="s">
        <v>23</v>
      </c>
      <c r="BI30" s="5"/>
      <c r="BJ30" s="4"/>
      <c r="BK30" s="4"/>
      <c r="BL30" s="5" t="s">
        <v>15</v>
      </c>
      <c r="BM30" s="5" t="s">
        <v>16</v>
      </c>
      <c r="BN30" s="5" t="s">
        <v>17</v>
      </c>
      <c r="BO30" s="5" t="s">
        <v>18</v>
      </c>
      <c r="BP30" s="5" t="s">
        <v>19</v>
      </c>
      <c r="BQ30" s="5" t="s">
        <v>20</v>
      </c>
      <c r="BR30" s="5" t="s">
        <v>21</v>
      </c>
      <c r="BS30" s="5" t="s">
        <v>22</v>
      </c>
      <c r="BT30" s="5" t="s">
        <v>23</v>
      </c>
      <c r="BU30" s="5"/>
      <c r="BV30" s="4"/>
      <c r="BW30" s="4"/>
      <c r="BX30" s="5" t="s">
        <v>15</v>
      </c>
      <c r="BY30" s="5" t="s">
        <v>16</v>
      </c>
      <c r="BZ30" s="5" t="s">
        <v>17</v>
      </c>
      <c r="CA30" s="5" t="s">
        <v>18</v>
      </c>
      <c r="CB30" s="5" t="s">
        <v>19</v>
      </c>
      <c r="CC30" s="5" t="s">
        <v>20</v>
      </c>
      <c r="CD30" s="5" t="s">
        <v>21</v>
      </c>
      <c r="CE30" s="5" t="s">
        <v>22</v>
      </c>
      <c r="CF30" s="5" t="s">
        <v>23</v>
      </c>
      <c r="CG30" s="5"/>
    </row>
    <row r="31" spans="1:85" ht="18" customHeight="1" x14ac:dyDescent="0.25">
      <c r="B31" s="6" t="s">
        <v>24</v>
      </c>
      <c r="C31" s="6"/>
      <c r="D31" s="7">
        <f>SUM(E31:M31)</f>
        <v>0</v>
      </c>
      <c r="E31" s="7"/>
      <c r="F31" s="7"/>
      <c r="G31" s="7"/>
      <c r="H31" s="7"/>
      <c r="I31" s="7"/>
      <c r="J31" s="7"/>
      <c r="K31" s="7"/>
      <c r="L31" s="7"/>
      <c r="M31" s="8"/>
      <c r="N31" s="6" t="s">
        <v>24</v>
      </c>
      <c r="O31" s="6"/>
      <c r="P31" s="7">
        <f>SUM(Q31:Y31)</f>
        <v>0</v>
      </c>
      <c r="Q31" s="7"/>
      <c r="R31" s="7"/>
      <c r="S31" s="7"/>
      <c r="T31" s="7"/>
      <c r="U31" s="7"/>
      <c r="V31" s="7"/>
      <c r="W31" s="7"/>
      <c r="X31" s="7"/>
      <c r="Y31" s="8"/>
      <c r="Z31" s="6" t="s">
        <v>24</v>
      </c>
      <c r="AA31" s="6"/>
      <c r="AB31" s="7">
        <f>SUM(AC31:AK31)</f>
        <v>28</v>
      </c>
      <c r="AC31" s="7"/>
      <c r="AD31" s="7"/>
      <c r="AE31" s="7"/>
      <c r="AF31" s="7"/>
      <c r="AG31" s="7"/>
      <c r="AH31" s="7">
        <v>28</v>
      </c>
      <c r="AI31" s="7"/>
      <c r="AJ31" s="7"/>
      <c r="AK31" s="8"/>
      <c r="AL31" s="6" t="s">
        <v>24</v>
      </c>
      <c r="AM31" s="6"/>
      <c r="AN31" s="7">
        <f>SUM(AO31:AW31)</f>
        <v>339</v>
      </c>
      <c r="AO31" s="7">
        <v>138</v>
      </c>
      <c r="AP31" s="7">
        <v>42</v>
      </c>
      <c r="AQ31" s="7">
        <v>45</v>
      </c>
      <c r="AR31" s="7"/>
      <c r="AS31" s="7">
        <v>53</v>
      </c>
      <c r="AT31" s="7">
        <v>36</v>
      </c>
      <c r="AU31" s="7">
        <v>5</v>
      </c>
      <c r="AV31" s="7">
        <v>20</v>
      </c>
      <c r="AW31" s="8"/>
      <c r="AX31" s="6" t="s">
        <v>24</v>
      </c>
      <c r="AY31" s="6"/>
      <c r="AZ31" s="7">
        <f>SUM(BA31:BI31)</f>
        <v>29</v>
      </c>
      <c r="BA31" s="7"/>
      <c r="BB31" s="7"/>
      <c r="BC31" s="7"/>
      <c r="BD31" s="7"/>
      <c r="BE31" s="7"/>
      <c r="BF31" s="7">
        <v>28</v>
      </c>
      <c r="BG31" s="7">
        <v>1</v>
      </c>
      <c r="BH31" s="7"/>
      <c r="BI31" s="4"/>
      <c r="BJ31" s="6" t="s">
        <v>24</v>
      </c>
      <c r="BK31" s="6"/>
      <c r="BL31" s="7">
        <f>SUM(BM31:BU31)</f>
        <v>29</v>
      </c>
      <c r="BM31" s="7"/>
      <c r="BN31" s="7"/>
      <c r="BO31" s="7"/>
      <c r="BP31" s="7"/>
      <c r="BQ31" s="7"/>
      <c r="BR31" s="7">
        <v>28</v>
      </c>
      <c r="BS31" s="7">
        <v>1</v>
      </c>
      <c r="BT31" s="7"/>
      <c r="BU31" s="8"/>
      <c r="BV31" s="6" t="s">
        <v>24</v>
      </c>
      <c r="BW31" s="6"/>
      <c r="BX31" s="7">
        <f>SUM(BY31:CG31)</f>
        <v>29</v>
      </c>
      <c r="BY31" s="7"/>
      <c r="BZ31" s="7"/>
      <c r="CA31" s="7"/>
      <c r="CB31" s="7"/>
      <c r="CC31" s="7"/>
      <c r="CD31" s="7">
        <v>28</v>
      </c>
      <c r="CE31" s="7">
        <v>1</v>
      </c>
      <c r="CF31" s="7"/>
      <c r="CG31" s="8"/>
    </row>
    <row r="32" spans="1:85" ht="18" customHeight="1" x14ac:dyDescent="0.25">
      <c r="B32" s="9" t="s">
        <v>71</v>
      </c>
      <c r="C32" s="9"/>
      <c r="D32" s="10">
        <f>E32*E31+F32*F31+G32*G31+H32*H31+I32*I31+J32*J31+K32*K31+L32*L31</f>
        <v>0</v>
      </c>
      <c r="E32" s="11">
        <f>F32-(F32*10%)</f>
        <v>3.2400000000000005E-2</v>
      </c>
      <c r="F32" s="11">
        <f>G32-(G32*10%)</f>
        <v>3.6000000000000004E-2</v>
      </c>
      <c r="G32" s="11">
        <v>0.04</v>
      </c>
      <c r="H32" s="11">
        <f>G32+(G32*20%)</f>
        <v>4.8000000000000001E-2</v>
      </c>
      <c r="I32" s="11">
        <f>H32+(H32*10%)</f>
        <v>5.28E-2</v>
      </c>
      <c r="J32" s="11">
        <v>0.08</v>
      </c>
      <c r="K32" s="11">
        <f>I32</f>
        <v>5.28E-2</v>
      </c>
      <c r="L32" s="11">
        <f>H32</f>
        <v>4.8000000000000001E-2</v>
      </c>
      <c r="M32" s="4"/>
      <c r="N32" s="9" t="s">
        <v>47</v>
      </c>
      <c r="O32" s="9"/>
      <c r="P32" s="10">
        <f>Q32*Q31+R32*R31+S32*S31+T32*T31+U32*U31+V32*V31+W32*W31+X32*X31</f>
        <v>0</v>
      </c>
      <c r="Q32" s="11">
        <f t="shared" ref="Q32:R34" si="8">R32-(R32*10%)</f>
        <v>2.0250000000000001E-2</v>
      </c>
      <c r="R32" s="11">
        <f t="shared" si="8"/>
        <v>2.2499999999999999E-2</v>
      </c>
      <c r="S32" s="11">
        <v>2.5000000000000001E-2</v>
      </c>
      <c r="T32" s="11">
        <f t="shared" ref="T32:U34" si="9">S32+(S32*10%)</f>
        <v>2.7500000000000004E-2</v>
      </c>
      <c r="U32" s="11">
        <f t="shared" si="9"/>
        <v>3.0250000000000006E-2</v>
      </c>
      <c r="V32" s="11">
        <v>0.05</v>
      </c>
      <c r="W32" s="11">
        <f>U32</f>
        <v>3.0250000000000006E-2</v>
      </c>
      <c r="X32" s="11">
        <f>T32</f>
        <v>2.7500000000000004E-2</v>
      </c>
      <c r="Y32" s="4"/>
      <c r="Z32" s="9" t="s">
        <v>43</v>
      </c>
      <c r="AA32" s="9"/>
      <c r="AB32" s="10">
        <f>AC32*AC31+AD32*AD31+AE32*AE31+AF32*AF31+AG32*AG31+AH32*AH31+AI32*AI31+AJ32*AJ31</f>
        <v>3.36</v>
      </c>
      <c r="AC32" s="11">
        <f>AD32-(AD32*10%)</f>
        <v>4.8599999999999997E-2</v>
      </c>
      <c r="AD32" s="11">
        <f>AE32-(AE32*10%)</f>
        <v>5.3999999999999999E-2</v>
      </c>
      <c r="AE32" s="11">
        <v>0.06</v>
      </c>
      <c r="AF32" s="11">
        <f>AE32+(AE32*10%)</f>
        <v>6.6000000000000003E-2</v>
      </c>
      <c r="AG32" s="11">
        <f>AF32+(AF32*10%)</f>
        <v>7.2599999999999998E-2</v>
      </c>
      <c r="AH32" s="11">
        <v>0.12</v>
      </c>
      <c r="AI32" s="11">
        <f>AG32</f>
        <v>7.2599999999999998E-2</v>
      </c>
      <c r="AJ32" s="11">
        <f>AF32</f>
        <v>6.6000000000000003E-2</v>
      </c>
      <c r="AK32" s="4"/>
      <c r="AL32" s="9" t="s">
        <v>48</v>
      </c>
      <c r="AM32" s="9"/>
      <c r="AN32" s="10">
        <f>AO32*AO31+AP32*AP31+AQ32*AQ31+AR32*AR31+AS32*AS31+AT32*AT31+AU32*AU31+AV32*AV31</f>
        <v>34.482600000000005</v>
      </c>
      <c r="AO32" s="11">
        <f t="shared" ref="AO32:AP34" si="10">AP32-(AP32*10%)</f>
        <v>7.2900000000000006E-2</v>
      </c>
      <c r="AP32" s="11">
        <f t="shared" si="10"/>
        <v>8.1000000000000003E-2</v>
      </c>
      <c r="AQ32" s="11">
        <v>0.09</v>
      </c>
      <c r="AR32" s="11">
        <f>AQ32+(AQ32*20%)</f>
        <v>0.108</v>
      </c>
      <c r="AS32" s="11">
        <f>AR32+(AR32*10%)</f>
        <v>0.1188</v>
      </c>
      <c r="AT32" s="11">
        <v>0.22</v>
      </c>
      <c r="AU32" s="4">
        <f>AS32</f>
        <v>0.1188</v>
      </c>
      <c r="AV32" s="11">
        <f>AR32</f>
        <v>0.108</v>
      </c>
      <c r="AW32" s="4"/>
      <c r="AX32" s="9" t="s">
        <v>72</v>
      </c>
      <c r="AY32" s="9"/>
      <c r="AZ32" s="10">
        <f>BA32*BA31+BB32*BB31+BC32*BC31+BD32*BD31+BE32*BE31+BF32*BF31+BG32*BG31+BH32*BH31</f>
        <v>8.4</v>
      </c>
      <c r="BA32" s="11"/>
      <c r="BB32" s="11"/>
      <c r="BC32" s="11"/>
      <c r="BD32" s="11"/>
      <c r="BE32" s="11"/>
      <c r="BF32" s="11">
        <v>0.3</v>
      </c>
      <c r="BG32" s="11"/>
      <c r="BH32" s="11"/>
      <c r="BI32" s="4"/>
      <c r="BJ32" s="9" t="s">
        <v>73</v>
      </c>
      <c r="BK32" s="9"/>
      <c r="BL32" s="10">
        <f>BM32*BM31+BN32*BN31+BO32*BO31+BP32*BP31+BQ32*BQ31+BR32*BR31+BS32*BS31+BT32*BT31</f>
        <v>1.7283999999999999</v>
      </c>
      <c r="BM32" s="11">
        <f t="shared" ref="BM32:BN36" si="11">BN32-(BN32*10%)</f>
        <v>3.2400000000000005E-2</v>
      </c>
      <c r="BN32" s="11">
        <f t="shared" si="11"/>
        <v>3.6000000000000004E-2</v>
      </c>
      <c r="BO32" s="11">
        <v>0.04</v>
      </c>
      <c r="BP32" s="11">
        <f t="shared" ref="BP32:BQ34" si="12">BO32+(BO32*10%)</f>
        <v>4.3999999999999997E-2</v>
      </c>
      <c r="BQ32" s="11">
        <f t="shared" si="12"/>
        <v>4.8399999999999999E-2</v>
      </c>
      <c r="BR32" s="11">
        <v>0.06</v>
      </c>
      <c r="BS32" s="11">
        <f t="shared" ref="BS32:BS37" si="13">BQ32</f>
        <v>4.8399999999999999E-2</v>
      </c>
      <c r="BT32" s="11">
        <f t="shared" ref="BT32:BT37" si="14">BP32</f>
        <v>4.3999999999999997E-2</v>
      </c>
      <c r="BU32" s="4"/>
      <c r="BV32" s="9" t="s">
        <v>47</v>
      </c>
      <c r="BW32" s="9"/>
      <c r="BX32" s="10">
        <f>BY32*BY31+BZ32*BZ31+CA32*CA31+CB32*CB31+CC32*CC31+CD32*CD31+CE32*CE31+CF32*CF31</f>
        <v>1.4302500000000002</v>
      </c>
      <c r="BY32" s="11">
        <f t="shared" ref="BY32:BZ34" si="15">BZ32-(BZ32*10%)</f>
        <v>2.0250000000000001E-2</v>
      </c>
      <c r="BZ32" s="11">
        <f t="shared" si="15"/>
        <v>2.2499999999999999E-2</v>
      </c>
      <c r="CA32" s="11">
        <v>2.5000000000000001E-2</v>
      </c>
      <c r="CB32" s="11">
        <f t="shared" ref="CB32:CC34" si="16">CA32+(CA32*10%)</f>
        <v>2.7500000000000004E-2</v>
      </c>
      <c r="CC32" s="11">
        <f t="shared" si="16"/>
        <v>3.0250000000000006E-2</v>
      </c>
      <c r="CD32" s="11">
        <v>0.05</v>
      </c>
      <c r="CE32" s="11">
        <f>CC32</f>
        <v>3.0250000000000006E-2</v>
      </c>
      <c r="CF32" s="11">
        <f>CB32</f>
        <v>2.7500000000000004E-2</v>
      </c>
      <c r="CG32" s="4"/>
    </row>
    <row r="33" spans="2:85" ht="18" customHeight="1" x14ac:dyDescent="0.25">
      <c r="B33" s="9" t="s">
        <v>48</v>
      </c>
      <c r="C33" s="9"/>
      <c r="D33" s="10">
        <f>E33*E31+F33*F31+G33*G31+H33*H31+I33*I31+J33*J31+K33*K31+L33*L31</f>
        <v>0</v>
      </c>
      <c r="E33" s="11">
        <f>F33-(F33*10%)</f>
        <v>7.2900000000000006E-2</v>
      </c>
      <c r="F33" s="11">
        <f>G33-(G33*10%)</f>
        <v>8.1000000000000003E-2</v>
      </c>
      <c r="G33" s="11">
        <v>0.09</v>
      </c>
      <c r="H33" s="11">
        <f>G33+(G33*20%)</f>
        <v>0.108</v>
      </c>
      <c r="I33" s="11">
        <f>H33+(H33*10%)</f>
        <v>0.1188</v>
      </c>
      <c r="J33" s="11">
        <v>0.12</v>
      </c>
      <c r="K33" s="11">
        <f>I33</f>
        <v>0.1188</v>
      </c>
      <c r="L33" s="11">
        <f>H33</f>
        <v>0.108</v>
      </c>
      <c r="M33" s="4"/>
      <c r="N33" s="9" t="s">
        <v>43</v>
      </c>
      <c r="O33" s="9"/>
      <c r="P33" s="10">
        <f>Q33*Q31+R33*R31+S33*S31+T33*T31+U33*U31+V33*V31+W33*W31+X33*X31</f>
        <v>0</v>
      </c>
      <c r="Q33" s="11">
        <f t="shared" si="8"/>
        <v>1.2149999999999999E-2</v>
      </c>
      <c r="R33" s="11">
        <f t="shared" si="8"/>
        <v>1.35E-2</v>
      </c>
      <c r="S33" s="11">
        <v>1.4999999999999999E-2</v>
      </c>
      <c r="T33" s="11">
        <f t="shared" si="9"/>
        <v>1.6500000000000001E-2</v>
      </c>
      <c r="U33" s="11">
        <f t="shared" si="9"/>
        <v>1.8149999999999999E-2</v>
      </c>
      <c r="V33" s="11">
        <v>0.05</v>
      </c>
      <c r="W33" s="11">
        <f>U33</f>
        <v>1.8149999999999999E-2</v>
      </c>
      <c r="X33" s="11">
        <f>T33</f>
        <v>1.6500000000000001E-2</v>
      </c>
      <c r="Y33" s="4"/>
      <c r="Z33" s="9" t="s">
        <v>39</v>
      </c>
      <c r="AA33" s="9"/>
      <c r="AB33" s="10">
        <f>AC33*AC31+AD33*AD31+AE33*AE31+AF33*AF31+AG33*AG31+AH33*AH31+AI33*AI31+AJ33*AJ31</f>
        <v>0.84</v>
      </c>
      <c r="AC33" s="11">
        <f>AD33-(AD33*10%)</f>
        <v>1.2149999999999999E-2</v>
      </c>
      <c r="AD33" s="11">
        <f>AE33-(AE33*10%)</f>
        <v>1.35E-2</v>
      </c>
      <c r="AE33" s="11">
        <v>1.4999999999999999E-2</v>
      </c>
      <c r="AF33" s="11">
        <f>AE33+(AE33*10%)</f>
        <v>1.6500000000000001E-2</v>
      </c>
      <c r="AG33" s="11">
        <f>AF33+(AF33*10%)</f>
        <v>1.8149999999999999E-2</v>
      </c>
      <c r="AH33" s="11">
        <v>0.03</v>
      </c>
      <c r="AI33" s="11">
        <f>AG33</f>
        <v>1.8149999999999999E-2</v>
      </c>
      <c r="AJ33" s="11">
        <f>AF33</f>
        <v>1.6500000000000001E-2</v>
      </c>
      <c r="AK33" s="4"/>
      <c r="AL33" s="9" t="s">
        <v>52</v>
      </c>
      <c r="AM33" s="9"/>
      <c r="AN33" s="10">
        <f>AO33*AO31+AP33*AP31+AQ33*AQ31+AR33*AR31+AS33*AS31+AT33*AT31+AU33*AU31+AV33*AV31</f>
        <v>4.8086999999999991</v>
      </c>
      <c r="AO33" s="11">
        <f t="shared" si="10"/>
        <v>1.2149999999999999E-2</v>
      </c>
      <c r="AP33" s="11">
        <f t="shared" si="10"/>
        <v>1.35E-2</v>
      </c>
      <c r="AQ33" s="11">
        <v>1.4999999999999999E-2</v>
      </c>
      <c r="AR33" s="11">
        <v>1.4999999999999999E-2</v>
      </c>
      <c r="AS33" s="11">
        <v>1.4999999999999999E-2</v>
      </c>
      <c r="AT33" s="11">
        <v>0.02</v>
      </c>
      <c r="AU33" s="11">
        <v>1.4999999999999999E-2</v>
      </c>
      <c r="AV33" s="11">
        <v>1.4999999999999999E-2</v>
      </c>
      <c r="AW33" s="4"/>
      <c r="AX33" s="9" t="s">
        <v>32</v>
      </c>
      <c r="AY33" s="9"/>
      <c r="AZ33" s="10">
        <f>BA33*BA31+BB33*BB31+BC33*BC31+BD33*BD31+BE33*BE31+BF33*BF31+BG33*BG31+BH33*BH31</f>
        <v>0.28000000000000003</v>
      </c>
      <c r="BA33" s="11"/>
      <c r="BB33" s="11"/>
      <c r="BC33" s="11"/>
      <c r="BD33" s="11"/>
      <c r="BE33" s="11"/>
      <c r="BF33" s="11">
        <v>0.01</v>
      </c>
      <c r="BG33" s="11"/>
      <c r="BH33" s="11"/>
      <c r="BI33" s="4"/>
      <c r="BJ33" s="9" t="s">
        <v>74</v>
      </c>
      <c r="BK33" s="9"/>
      <c r="BL33" s="10">
        <f>BM33*BM31+BN33*BN31+BO33*BO31+BP33*BP31+BQ33*BQ31+BR33*BR31+BS33*BS31+BT33*BT31</f>
        <v>0.42907499999999998</v>
      </c>
      <c r="BM33" s="11">
        <f t="shared" si="11"/>
        <v>6.0749999999999997E-3</v>
      </c>
      <c r="BN33" s="11">
        <f t="shared" si="11"/>
        <v>6.7499999999999999E-3</v>
      </c>
      <c r="BO33" s="11">
        <v>7.4999999999999997E-3</v>
      </c>
      <c r="BP33" s="11">
        <f t="shared" si="12"/>
        <v>8.2500000000000004E-3</v>
      </c>
      <c r="BQ33" s="11">
        <f t="shared" si="12"/>
        <v>9.0749999999999997E-3</v>
      </c>
      <c r="BR33" s="11">
        <v>1.4999999999999999E-2</v>
      </c>
      <c r="BS33" s="11">
        <f t="shared" si="13"/>
        <v>9.0749999999999997E-3</v>
      </c>
      <c r="BT33" s="11">
        <f t="shared" si="14"/>
        <v>8.2500000000000004E-3</v>
      </c>
      <c r="BU33" s="4"/>
      <c r="BV33" s="9" t="s">
        <v>43</v>
      </c>
      <c r="BW33" s="9"/>
      <c r="BX33" s="10">
        <f>BY33*BY31+BZ33*BZ31+CA33*CA31+CB33*CB31+CC33*CC31+CD33*CD31+CE33*CE31+CF33*CF31</f>
        <v>1.4181500000000002</v>
      </c>
      <c r="BY33" s="11">
        <f t="shared" si="15"/>
        <v>1.2149999999999999E-2</v>
      </c>
      <c r="BZ33" s="11">
        <f t="shared" si="15"/>
        <v>1.35E-2</v>
      </c>
      <c r="CA33" s="11">
        <v>1.4999999999999999E-2</v>
      </c>
      <c r="CB33" s="11">
        <f t="shared" si="16"/>
        <v>1.6500000000000001E-2</v>
      </c>
      <c r="CC33" s="11">
        <f t="shared" si="16"/>
        <v>1.8149999999999999E-2</v>
      </c>
      <c r="CD33" s="11">
        <v>0.05</v>
      </c>
      <c r="CE33" s="11">
        <f>CC33</f>
        <v>1.8149999999999999E-2</v>
      </c>
      <c r="CF33" s="11">
        <f>CB33</f>
        <v>1.6500000000000001E-2</v>
      </c>
      <c r="CG33" s="4"/>
    </row>
    <row r="34" spans="2:85" ht="18" customHeight="1" x14ac:dyDescent="0.25">
      <c r="B34" s="9" t="s">
        <v>33</v>
      </c>
      <c r="C34" s="9"/>
      <c r="D34" s="10">
        <f>E34*E31+F34*F31+G34*G31+H34*H31+I34*I31+J34*J31+K34*K31+L34*L31</f>
        <v>0</v>
      </c>
      <c r="E34" s="11">
        <v>5.0000000000000001E-3</v>
      </c>
      <c r="F34" s="11">
        <v>5.0000000000000001E-3</v>
      </c>
      <c r="G34" s="11">
        <v>5.0000000000000001E-3</v>
      </c>
      <c r="H34" s="11">
        <v>5.0000000000000001E-3</v>
      </c>
      <c r="I34" s="11">
        <v>5.0000000000000001E-3</v>
      </c>
      <c r="J34" s="11">
        <v>5.0000000000000001E-3</v>
      </c>
      <c r="K34" s="11">
        <v>5.0000000000000001E-3</v>
      </c>
      <c r="L34" s="11">
        <v>5.0000000000000001E-3</v>
      </c>
      <c r="M34" s="4"/>
      <c r="N34" s="9" t="s">
        <v>39</v>
      </c>
      <c r="O34" s="9"/>
      <c r="P34" s="10">
        <f>Q34*Q31+R34*R31+S34*S31+T34*T31+U34*U31+V34*V31+W34*W31+X34*X31</f>
        <v>0</v>
      </c>
      <c r="Q34" s="11">
        <f t="shared" si="8"/>
        <v>1.2149999999999999E-2</v>
      </c>
      <c r="R34" s="11">
        <f t="shared" si="8"/>
        <v>1.35E-2</v>
      </c>
      <c r="S34" s="11">
        <v>1.4999999999999999E-2</v>
      </c>
      <c r="T34" s="11">
        <f t="shared" si="9"/>
        <v>1.6500000000000001E-2</v>
      </c>
      <c r="U34" s="11">
        <f t="shared" si="9"/>
        <v>1.8149999999999999E-2</v>
      </c>
      <c r="V34" s="11">
        <v>0.05</v>
      </c>
      <c r="W34" s="11">
        <f>U34</f>
        <v>1.8149999999999999E-2</v>
      </c>
      <c r="X34" s="11">
        <f>T34</f>
        <v>1.6500000000000001E-2</v>
      </c>
      <c r="Y34" s="4"/>
      <c r="Z34" s="9" t="s">
        <v>33</v>
      </c>
      <c r="AA34" s="9"/>
      <c r="AB34" s="10">
        <f>AC34*AC31+AD34*AD31+AE34*AE31+AF34*AF31+AG34*AG31+AH34*AH31+AI34*AI31+AJ34*AJ31</f>
        <v>0.14000000000000001</v>
      </c>
      <c r="AC34" s="11">
        <v>5.0000000000000001E-3</v>
      </c>
      <c r="AD34" s="11">
        <v>5.0000000000000001E-3</v>
      </c>
      <c r="AE34" s="11">
        <v>5.0000000000000001E-3</v>
      </c>
      <c r="AF34" s="11">
        <v>5.0000000000000001E-3</v>
      </c>
      <c r="AG34" s="11">
        <v>5.0000000000000001E-3</v>
      </c>
      <c r="AH34" s="11">
        <v>5.0000000000000001E-3</v>
      </c>
      <c r="AI34" s="11">
        <f>AG34</f>
        <v>5.0000000000000001E-3</v>
      </c>
      <c r="AJ34" s="11">
        <f>AF34</f>
        <v>5.0000000000000001E-3</v>
      </c>
      <c r="AK34" s="4"/>
      <c r="AL34" s="9" t="s">
        <v>55</v>
      </c>
      <c r="AM34" s="9"/>
      <c r="AN34" s="10">
        <f>AO34*AO31+AP34*AP31+AQ34*AQ31+AR34*AR31+AS34*AS31+AT34*AT31+AU34*AU31+AV34*AV31+AQ31</f>
        <v>79.482600000000005</v>
      </c>
      <c r="AO34" s="11">
        <f t="shared" si="10"/>
        <v>7.2900000000000006E-2</v>
      </c>
      <c r="AP34" s="11">
        <f t="shared" si="10"/>
        <v>8.1000000000000003E-2</v>
      </c>
      <c r="AQ34" s="11">
        <v>0.09</v>
      </c>
      <c r="AR34" s="11">
        <f>AQ34+(AQ34*20%)</f>
        <v>0.108</v>
      </c>
      <c r="AS34" s="11">
        <f>AR34+(AR34*10%)</f>
        <v>0.1188</v>
      </c>
      <c r="AT34" s="11">
        <v>0.22</v>
      </c>
      <c r="AU34" s="4">
        <f>AS34</f>
        <v>0.1188</v>
      </c>
      <c r="AV34" s="11">
        <f>AR34</f>
        <v>0.108</v>
      </c>
      <c r="AW34" s="4"/>
      <c r="AX34" s="9" t="s">
        <v>31</v>
      </c>
      <c r="AY34" s="9"/>
      <c r="AZ34" s="10">
        <f>BA34*BA31+BB34*BB31+BC34*BC31+BD34*BD31+BE34*BE31+BF34*BF31+BG34*BG31+BH34*BH31</f>
        <v>0.28000000000000003</v>
      </c>
      <c r="BA34" s="11"/>
      <c r="BB34" s="11"/>
      <c r="BC34" s="11"/>
      <c r="BD34" s="11"/>
      <c r="BE34" s="11"/>
      <c r="BF34" s="11">
        <v>0.01</v>
      </c>
      <c r="BG34" s="11"/>
      <c r="BH34" s="11"/>
      <c r="BI34" s="4"/>
      <c r="BJ34" s="9" t="s">
        <v>75</v>
      </c>
      <c r="BK34" s="9"/>
      <c r="BL34" s="10">
        <f>BM34*BM31+BN34*BN31+BO34*BO31+BP34*BP31+BQ34*BQ31+BR34*BR31+BS34*BS31+BT34*BT31</f>
        <v>0.42907499999999998</v>
      </c>
      <c r="BM34" s="11">
        <f t="shared" si="11"/>
        <v>6.0749999999999997E-3</v>
      </c>
      <c r="BN34" s="11">
        <f t="shared" si="11"/>
        <v>6.7499999999999999E-3</v>
      </c>
      <c r="BO34" s="11">
        <v>7.4999999999999997E-3</v>
      </c>
      <c r="BP34" s="11">
        <f t="shared" si="12"/>
        <v>8.2500000000000004E-3</v>
      </c>
      <c r="BQ34" s="11">
        <f t="shared" si="12"/>
        <v>9.0749999999999997E-3</v>
      </c>
      <c r="BR34" s="11">
        <v>1.4999999999999999E-2</v>
      </c>
      <c r="BS34" s="11">
        <f t="shared" si="13"/>
        <v>9.0749999999999997E-3</v>
      </c>
      <c r="BT34" s="11">
        <f t="shared" si="14"/>
        <v>8.2500000000000004E-3</v>
      </c>
      <c r="BU34" s="4"/>
      <c r="BV34" s="9" t="s">
        <v>39</v>
      </c>
      <c r="BW34" s="9"/>
      <c r="BX34" s="10">
        <f>BY34*BY31+BZ34*BZ31+CA34*CA31+CB34*CB31+CC34*CC31+CD34*CD31+CE34*CE31+CF34*CF31</f>
        <v>1.4181500000000002</v>
      </c>
      <c r="BY34" s="11">
        <f t="shared" si="15"/>
        <v>1.2149999999999999E-2</v>
      </c>
      <c r="BZ34" s="11">
        <f t="shared" si="15"/>
        <v>1.35E-2</v>
      </c>
      <c r="CA34" s="11">
        <v>1.4999999999999999E-2</v>
      </c>
      <c r="CB34" s="11">
        <f t="shared" si="16"/>
        <v>1.6500000000000001E-2</v>
      </c>
      <c r="CC34" s="11">
        <f t="shared" si="16"/>
        <v>1.8149999999999999E-2</v>
      </c>
      <c r="CD34" s="11">
        <v>0.05</v>
      </c>
      <c r="CE34" s="11">
        <f>CC34</f>
        <v>1.8149999999999999E-2</v>
      </c>
      <c r="CF34" s="11">
        <f>CB34</f>
        <v>1.6500000000000001E-2</v>
      </c>
      <c r="CG34" s="4"/>
    </row>
    <row r="35" spans="2:85" ht="18" customHeight="1" x14ac:dyDescent="0.25">
      <c r="B35" s="9" t="s">
        <v>35</v>
      </c>
      <c r="C35" s="9"/>
      <c r="D35" s="10"/>
      <c r="E35" s="4" t="s">
        <v>36</v>
      </c>
      <c r="F35" s="4" t="s">
        <v>36</v>
      </c>
      <c r="G35" s="4" t="s">
        <v>36</v>
      </c>
      <c r="H35" s="4" t="s">
        <v>36</v>
      </c>
      <c r="I35" s="4" t="s">
        <v>36</v>
      </c>
      <c r="J35" s="4" t="s">
        <v>36</v>
      </c>
      <c r="K35" s="4" t="s">
        <v>36</v>
      </c>
      <c r="L35" s="4" t="s">
        <v>36</v>
      </c>
      <c r="M35" s="4"/>
      <c r="N35" s="9" t="s">
        <v>33</v>
      </c>
      <c r="O35" s="9"/>
      <c r="P35" s="10">
        <f>Q35*Q31+R35*R31+S35*S31+T35*T31+U35*U31+V35*V31+W35*W31+X35*X31</f>
        <v>0</v>
      </c>
      <c r="Q35" s="11">
        <v>5.0000000000000001E-3</v>
      </c>
      <c r="R35" s="11">
        <v>5.0000000000000001E-3</v>
      </c>
      <c r="S35" s="11">
        <v>5.0000000000000001E-3</v>
      </c>
      <c r="T35" s="11">
        <v>5.0000000000000001E-3</v>
      </c>
      <c r="U35" s="11">
        <v>5.0000000000000001E-3</v>
      </c>
      <c r="V35" s="11">
        <v>5.0000000000000001E-3</v>
      </c>
      <c r="W35" s="11">
        <f>U35</f>
        <v>5.0000000000000001E-3</v>
      </c>
      <c r="X35" s="11">
        <f>T35</f>
        <v>5.0000000000000001E-3</v>
      </c>
      <c r="Y35" s="4"/>
      <c r="Z35" s="9" t="s">
        <v>35</v>
      </c>
      <c r="AA35" s="9"/>
      <c r="AB35" s="15"/>
      <c r="AC35" s="11" t="s">
        <v>36</v>
      </c>
      <c r="AD35" s="11" t="s">
        <v>36</v>
      </c>
      <c r="AE35" s="11" t="s">
        <v>36</v>
      </c>
      <c r="AF35" s="11" t="s">
        <v>36</v>
      </c>
      <c r="AG35" s="11" t="s">
        <v>36</v>
      </c>
      <c r="AH35" s="11" t="s">
        <v>36</v>
      </c>
      <c r="AI35" s="11" t="s">
        <v>36</v>
      </c>
      <c r="AJ35" s="11" t="s">
        <v>36</v>
      </c>
      <c r="AK35" s="4"/>
      <c r="AL35" s="9" t="s">
        <v>33</v>
      </c>
      <c r="AM35" s="9"/>
      <c r="AN35" s="10">
        <f>AO35*AO31+AP35*AP31+AQ35*AQ31+AR35*AR31+AS35*AS31+AT35*AT31+AU35*AU31+AV35*AV31</f>
        <v>1.6950000000000001</v>
      </c>
      <c r="AO35" s="11">
        <v>5.0000000000000001E-3</v>
      </c>
      <c r="AP35" s="11">
        <v>5.0000000000000001E-3</v>
      </c>
      <c r="AQ35" s="11">
        <v>5.0000000000000001E-3</v>
      </c>
      <c r="AR35" s="11">
        <v>5.0000000000000001E-3</v>
      </c>
      <c r="AS35" s="11">
        <v>5.0000000000000001E-3</v>
      </c>
      <c r="AT35" s="11">
        <v>5.0000000000000001E-3</v>
      </c>
      <c r="AU35" s="11">
        <v>5.0000000000000001E-3</v>
      </c>
      <c r="AV35" s="11">
        <v>5.0000000000000001E-3</v>
      </c>
      <c r="AW35" s="4"/>
      <c r="AX35" s="9" t="s">
        <v>43</v>
      </c>
      <c r="AY35" s="9"/>
      <c r="AZ35" s="10">
        <f>BA35*BA31+BB35*BB31+BC35*BC31+BD35*BD31+BE35*BE31+BF35*BF31+BG35*BG31+BH35*BH31</f>
        <v>0.28000000000000003</v>
      </c>
      <c r="BA35" s="15"/>
      <c r="BB35" s="15"/>
      <c r="BC35" s="15"/>
      <c r="BD35" s="15"/>
      <c r="BE35" s="4"/>
      <c r="BF35" s="11">
        <v>0.01</v>
      </c>
      <c r="BG35" s="4"/>
      <c r="BH35" s="4"/>
      <c r="BI35" s="4"/>
      <c r="BJ35" s="9" t="s">
        <v>76</v>
      </c>
      <c r="BK35" s="9"/>
      <c r="BL35" s="10">
        <f>BM35*BM31+BN35*BN31+BO35*BO31+BP35*BP31+BQ35*BQ31+BR35*BR31+BS35*BS31+BT35*BT31</f>
        <v>0.28660000000000002</v>
      </c>
      <c r="BM35" s="11">
        <f t="shared" si="11"/>
        <v>4.0500000000000006E-3</v>
      </c>
      <c r="BN35" s="11">
        <f t="shared" si="11"/>
        <v>4.5000000000000005E-3</v>
      </c>
      <c r="BO35" s="11">
        <v>5.0000000000000001E-3</v>
      </c>
      <c r="BP35" s="11">
        <f>BO35+(BO35*20%)</f>
        <v>6.0000000000000001E-3</v>
      </c>
      <c r="BQ35" s="11">
        <f>BP35+(BP35*10%)</f>
        <v>6.6E-3</v>
      </c>
      <c r="BR35" s="11">
        <v>0.01</v>
      </c>
      <c r="BS35" s="11">
        <f t="shared" si="13"/>
        <v>6.6E-3</v>
      </c>
      <c r="BT35" s="11">
        <f t="shared" si="14"/>
        <v>6.0000000000000001E-3</v>
      </c>
      <c r="BU35" s="4"/>
      <c r="BV35" s="9" t="s">
        <v>33</v>
      </c>
      <c r="BW35" s="9"/>
      <c r="BX35" s="10">
        <f>BY35*BY31+BZ35*BZ31+CA35*CA31+CB35*CB31+CC35*CC31+CD35*CD31+CE35*CE31+CF35*CF31</f>
        <v>0.14500000000000002</v>
      </c>
      <c r="BY35" s="11">
        <v>5.0000000000000001E-3</v>
      </c>
      <c r="BZ35" s="11">
        <v>5.0000000000000001E-3</v>
      </c>
      <c r="CA35" s="11">
        <v>5.0000000000000001E-3</v>
      </c>
      <c r="CB35" s="11">
        <v>5.0000000000000001E-3</v>
      </c>
      <c r="CC35" s="11">
        <v>5.0000000000000001E-3</v>
      </c>
      <c r="CD35" s="11">
        <v>5.0000000000000001E-3</v>
      </c>
      <c r="CE35" s="11">
        <f>CC35</f>
        <v>5.0000000000000001E-3</v>
      </c>
      <c r="CF35" s="11">
        <f>CB35</f>
        <v>5.0000000000000001E-3</v>
      </c>
      <c r="CG35" s="4"/>
    </row>
    <row r="36" spans="2:85" ht="18" customHeight="1" x14ac:dyDescent="0.25">
      <c r="B36" s="191" t="s">
        <v>77</v>
      </c>
      <c r="C36" s="192"/>
      <c r="D36" s="192"/>
      <c r="E36" s="192"/>
      <c r="F36" s="192"/>
      <c r="G36" s="192"/>
      <c r="H36" s="192"/>
      <c r="I36" s="192"/>
      <c r="J36" s="192"/>
      <c r="K36" s="192"/>
      <c r="L36" s="192"/>
      <c r="M36" s="193"/>
      <c r="N36" s="9" t="s">
        <v>35</v>
      </c>
      <c r="O36" s="9"/>
      <c r="P36" s="15"/>
      <c r="Q36" s="11" t="s">
        <v>36</v>
      </c>
      <c r="R36" s="11" t="s">
        <v>36</v>
      </c>
      <c r="S36" s="11" t="s">
        <v>36</v>
      </c>
      <c r="T36" s="11" t="s">
        <v>36</v>
      </c>
      <c r="U36" s="11" t="s">
        <v>36</v>
      </c>
      <c r="V36" s="11" t="s">
        <v>36</v>
      </c>
      <c r="W36" s="11" t="s">
        <v>36</v>
      </c>
      <c r="X36" s="11" t="s">
        <v>36</v>
      </c>
      <c r="Y36" s="4"/>
      <c r="Z36" s="209" t="s">
        <v>78</v>
      </c>
      <c r="AA36" s="210"/>
      <c r="AB36" s="210"/>
      <c r="AC36" s="210"/>
      <c r="AD36" s="210"/>
      <c r="AE36" s="210"/>
      <c r="AF36" s="210"/>
      <c r="AG36" s="210"/>
      <c r="AH36" s="210"/>
      <c r="AI36" s="210"/>
      <c r="AJ36" s="210"/>
      <c r="AK36" s="211"/>
      <c r="AL36" s="9" t="s">
        <v>35</v>
      </c>
      <c r="AM36" s="9"/>
      <c r="AN36" s="4"/>
      <c r="AO36" s="4" t="s">
        <v>36</v>
      </c>
      <c r="AP36" s="4" t="s">
        <v>36</v>
      </c>
      <c r="AQ36" s="4" t="s">
        <v>36</v>
      </c>
      <c r="AR36" s="4" t="s">
        <v>36</v>
      </c>
      <c r="AS36" s="4" t="s">
        <v>36</v>
      </c>
      <c r="AT36" s="4" t="s">
        <v>36</v>
      </c>
      <c r="AU36" s="4" t="s">
        <v>36</v>
      </c>
      <c r="AV36" s="4" t="s">
        <v>36</v>
      </c>
      <c r="AW36" s="4"/>
      <c r="AX36" s="9" t="s">
        <v>45</v>
      </c>
      <c r="AY36" s="9"/>
      <c r="AZ36" s="10">
        <f>BA36*BA31+BB36*BB31+BC36*BC31+BD36*BD31+BE36*BE31+BF36*BF31+BG36*BG31+BH36*BH31</f>
        <v>0.28000000000000003</v>
      </c>
      <c r="BA36" s="15"/>
      <c r="BB36" s="15"/>
      <c r="BC36" s="15"/>
      <c r="BD36" s="15"/>
      <c r="BE36" s="4"/>
      <c r="BF36" s="11">
        <v>0.01</v>
      </c>
      <c r="BG36" s="4"/>
      <c r="BH36" s="4"/>
      <c r="BI36" s="4"/>
      <c r="BJ36" s="9" t="s">
        <v>79</v>
      </c>
      <c r="BK36" s="9"/>
      <c r="BL36" s="10">
        <f>BM36*BM31+BN36*BN31+BO36*BO31+BP36*BP31+BQ36*BQ31+BR36*BR31+BS36*BS31+BT36*BT31</f>
        <v>0.28660000000000002</v>
      </c>
      <c r="BM36" s="11">
        <f t="shared" si="11"/>
        <v>4.0500000000000006E-3</v>
      </c>
      <c r="BN36" s="11">
        <f t="shared" si="11"/>
        <v>4.5000000000000005E-3</v>
      </c>
      <c r="BO36" s="11">
        <v>5.0000000000000001E-3</v>
      </c>
      <c r="BP36" s="11">
        <f>BO36+(BO36*20%)</f>
        <v>6.0000000000000001E-3</v>
      </c>
      <c r="BQ36" s="11">
        <f>BP36+(BP36*10%)</f>
        <v>6.6E-3</v>
      </c>
      <c r="BR36" s="11">
        <v>0.01</v>
      </c>
      <c r="BS36" s="11">
        <f t="shared" si="13"/>
        <v>6.6E-3</v>
      </c>
      <c r="BT36" s="11">
        <f t="shared" si="14"/>
        <v>6.0000000000000001E-3</v>
      </c>
      <c r="BU36" s="4"/>
      <c r="BV36" s="9" t="s">
        <v>35</v>
      </c>
      <c r="BW36" s="9"/>
      <c r="BX36" s="15"/>
      <c r="BY36" s="11" t="s">
        <v>36</v>
      </c>
      <c r="BZ36" s="11" t="s">
        <v>36</v>
      </c>
      <c r="CA36" s="11" t="s">
        <v>36</v>
      </c>
      <c r="CB36" s="11" t="s">
        <v>36</v>
      </c>
      <c r="CC36" s="11" t="s">
        <v>36</v>
      </c>
      <c r="CD36" s="11" t="s">
        <v>36</v>
      </c>
      <c r="CE36" s="11" t="s">
        <v>36</v>
      </c>
      <c r="CF36" s="11" t="s">
        <v>36</v>
      </c>
      <c r="CG36" s="4"/>
    </row>
    <row r="37" spans="2:85" ht="18" customHeight="1" x14ac:dyDescent="0.25">
      <c r="B37" s="4"/>
      <c r="C37" s="4"/>
      <c r="D37" s="5" t="s">
        <v>15</v>
      </c>
      <c r="E37" s="5" t="s">
        <v>16</v>
      </c>
      <c r="F37" s="5" t="s">
        <v>17</v>
      </c>
      <c r="G37" s="5" t="s">
        <v>18</v>
      </c>
      <c r="H37" s="5" t="s">
        <v>19</v>
      </c>
      <c r="I37" s="5" t="s">
        <v>20</v>
      </c>
      <c r="J37" s="5" t="s">
        <v>21</v>
      </c>
      <c r="K37" s="5" t="s">
        <v>22</v>
      </c>
      <c r="L37" s="5" t="s">
        <v>23</v>
      </c>
      <c r="M37" s="5"/>
      <c r="N37" s="191" t="s">
        <v>80</v>
      </c>
      <c r="O37" s="192"/>
      <c r="P37" s="192"/>
      <c r="Q37" s="192"/>
      <c r="R37" s="192"/>
      <c r="S37" s="192"/>
      <c r="T37" s="192"/>
      <c r="U37" s="192"/>
      <c r="V37" s="192"/>
      <c r="W37" s="192"/>
      <c r="X37" s="192"/>
      <c r="Y37" s="193"/>
      <c r="Z37" s="4"/>
      <c r="AA37" s="4"/>
      <c r="AB37" s="5" t="s">
        <v>15</v>
      </c>
      <c r="AC37" s="5" t="s">
        <v>16</v>
      </c>
      <c r="AD37" s="5" t="s">
        <v>17</v>
      </c>
      <c r="AE37" s="5" t="s">
        <v>18</v>
      </c>
      <c r="AF37" s="5" t="s">
        <v>19</v>
      </c>
      <c r="AG37" s="5" t="s">
        <v>20</v>
      </c>
      <c r="AH37" s="5" t="s">
        <v>21</v>
      </c>
      <c r="AI37" s="5" t="s">
        <v>22</v>
      </c>
      <c r="AJ37" s="5" t="s">
        <v>23</v>
      </c>
      <c r="AK37" s="5"/>
      <c r="AL37" s="191" t="s">
        <v>81</v>
      </c>
      <c r="AM37" s="192"/>
      <c r="AN37" s="192"/>
      <c r="AO37" s="192"/>
      <c r="AP37" s="192"/>
      <c r="AQ37" s="192"/>
      <c r="AR37" s="192"/>
      <c r="AS37" s="192"/>
      <c r="AT37" s="192"/>
      <c r="AU37" s="192"/>
      <c r="AV37" s="192"/>
      <c r="AW37" s="193"/>
      <c r="AX37" s="9" t="s">
        <v>39</v>
      </c>
      <c r="AY37" s="9"/>
      <c r="AZ37" s="10">
        <f>BA37*BA31+BB37*BB31+BC37*BC31+BD37*BD31+BE37*BE31+BF37*BF31+BG37*BG31+BH37*BH31</f>
        <v>0.28000000000000003</v>
      </c>
      <c r="BA37" s="15"/>
      <c r="BB37" s="15"/>
      <c r="BC37" s="15"/>
      <c r="BD37" s="15"/>
      <c r="BE37" s="11"/>
      <c r="BF37" s="11">
        <v>0.01</v>
      </c>
      <c r="BG37" s="4"/>
      <c r="BH37" s="4"/>
      <c r="BI37" s="4"/>
      <c r="BJ37" s="9" t="s">
        <v>33</v>
      </c>
      <c r="BK37" s="9"/>
      <c r="BL37" s="10">
        <f>BM37*BM31+BN37*BN31+BO37*BO31+BP37*BP31+BQ37*BQ31+BR37*BR31+BS37*BS31+BT37*BT31</f>
        <v>0.14500000000000002</v>
      </c>
      <c r="BM37" s="11">
        <v>5.0000000000000001E-3</v>
      </c>
      <c r="BN37" s="11">
        <v>5.0000000000000001E-3</v>
      </c>
      <c r="BO37" s="11">
        <v>5.0000000000000001E-3</v>
      </c>
      <c r="BP37" s="11">
        <v>5.0000000000000001E-3</v>
      </c>
      <c r="BQ37" s="11">
        <v>5.0000000000000001E-3</v>
      </c>
      <c r="BR37" s="11">
        <v>5.0000000000000001E-3</v>
      </c>
      <c r="BS37" s="11">
        <f t="shared" si="13"/>
        <v>5.0000000000000001E-3</v>
      </c>
      <c r="BT37" s="11">
        <f t="shared" si="14"/>
        <v>5.0000000000000001E-3</v>
      </c>
      <c r="BU37" s="4"/>
      <c r="BV37" s="191" t="s">
        <v>82</v>
      </c>
      <c r="BW37" s="192"/>
      <c r="BX37" s="192"/>
      <c r="BY37" s="192"/>
      <c r="BZ37" s="192"/>
      <c r="CA37" s="192"/>
      <c r="CB37" s="192"/>
      <c r="CC37" s="192"/>
      <c r="CD37" s="192"/>
      <c r="CE37" s="192"/>
      <c r="CF37" s="192"/>
      <c r="CG37" s="193"/>
    </row>
    <row r="38" spans="2:85" ht="18" customHeight="1" x14ac:dyDescent="0.25">
      <c r="B38" s="6" t="s">
        <v>24</v>
      </c>
      <c r="C38" s="6"/>
      <c r="D38" s="7">
        <f>SUM(E38:M38)</f>
        <v>0</v>
      </c>
      <c r="E38" s="7"/>
      <c r="F38" s="7"/>
      <c r="G38" s="7"/>
      <c r="H38" s="7"/>
      <c r="I38" s="7"/>
      <c r="J38" s="7"/>
      <c r="K38" s="7"/>
      <c r="L38" s="7"/>
      <c r="M38" s="4"/>
      <c r="N38" s="4"/>
      <c r="O38" s="6"/>
      <c r="P38" s="5" t="s">
        <v>15</v>
      </c>
      <c r="Q38" s="5" t="s">
        <v>16</v>
      </c>
      <c r="R38" s="5" t="s">
        <v>17</v>
      </c>
      <c r="S38" s="5" t="s">
        <v>18</v>
      </c>
      <c r="T38" s="5" t="s">
        <v>19</v>
      </c>
      <c r="U38" s="5" t="s">
        <v>20</v>
      </c>
      <c r="V38" s="5" t="s">
        <v>21</v>
      </c>
      <c r="W38" s="5" t="s">
        <v>22</v>
      </c>
      <c r="X38" s="5" t="s">
        <v>23</v>
      </c>
      <c r="Y38" s="5"/>
      <c r="Z38" s="6" t="s">
        <v>24</v>
      </c>
      <c r="AA38" s="6"/>
      <c r="AB38" s="7">
        <f>SUM(AC38:AK38)</f>
        <v>0</v>
      </c>
      <c r="AC38" s="7"/>
      <c r="AD38" s="7"/>
      <c r="AE38" s="7"/>
      <c r="AF38" s="7"/>
      <c r="AG38" s="7"/>
      <c r="AH38" s="7"/>
      <c r="AI38" s="7"/>
      <c r="AJ38" s="7"/>
      <c r="AK38" s="4"/>
      <c r="AL38" s="4"/>
      <c r="AM38" s="4"/>
      <c r="AN38" s="5" t="s">
        <v>15</v>
      </c>
      <c r="AO38" s="5" t="s">
        <v>16</v>
      </c>
      <c r="AP38" s="5" t="s">
        <v>17</v>
      </c>
      <c r="AQ38" s="5" t="s">
        <v>18</v>
      </c>
      <c r="AR38" s="5" t="s">
        <v>19</v>
      </c>
      <c r="AS38" s="5" t="s">
        <v>20</v>
      </c>
      <c r="AT38" s="5" t="s">
        <v>21</v>
      </c>
      <c r="AU38" s="5" t="s">
        <v>22</v>
      </c>
      <c r="AV38" s="5" t="s">
        <v>23</v>
      </c>
      <c r="AW38" s="5"/>
      <c r="AX38" s="9" t="s">
        <v>33</v>
      </c>
      <c r="AY38" s="9"/>
      <c r="AZ38" s="10">
        <f>BA38*BA31+BB38*BB31+BC38*BC31+BD38*BD31+BE38*BE31+BF38*BF31+BG38*BG31+BH38*BH31</f>
        <v>0.14500000000000002</v>
      </c>
      <c r="BA38" s="11">
        <v>5.0000000000000001E-3</v>
      </c>
      <c r="BB38" s="11">
        <v>5.0000000000000001E-3</v>
      </c>
      <c r="BC38" s="11">
        <v>5.0000000000000001E-3</v>
      </c>
      <c r="BD38" s="11">
        <v>5.0000000000000001E-3</v>
      </c>
      <c r="BE38" s="11">
        <v>5.0000000000000001E-3</v>
      </c>
      <c r="BF38" s="11">
        <v>5.0000000000000001E-3</v>
      </c>
      <c r="BG38" s="11">
        <v>5.0000000000000001E-3</v>
      </c>
      <c r="BH38" s="11">
        <v>5.0000000000000001E-3</v>
      </c>
      <c r="BI38" s="4"/>
      <c r="BJ38" s="9" t="s">
        <v>35</v>
      </c>
      <c r="BK38" s="9"/>
      <c r="BL38" s="15"/>
      <c r="BM38" s="11" t="s">
        <v>36</v>
      </c>
      <c r="BN38" s="11" t="s">
        <v>36</v>
      </c>
      <c r="BO38" s="11" t="s">
        <v>36</v>
      </c>
      <c r="BP38" s="11" t="s">
        <v>36</v>
      </c>
      <c r="BQ38" s="11" t="s">
        <v>36</v>
      </c>
      <c r="BR38" s="11" t="s">
        <v>36</v>
      </c>
      <c r="BS38" s="11" t="s">
        <v>36</v>
      </c>
      <c r="BT38" s="11" t="s">
        <v>36</v>
      </c>
      <c r="BU38" s="4"/>
      <c r="BV38" s="4"/>
      <c r="BW38" s="4"/>
      <c r="BX38" s="5" t="s">
        <v>15</v>
      </c>
      <c r="BY38" s="5" t="s">
        <v>16</v>
      </c>
      <c r="BZ38" s="5" t="s">
        <v>17</v>
      </c>
      <c r="CA38" s="5" t="s">
        <v>18</v>
      </c>
      <c r="CB38" s="5" t="s">
        <v>19</v>
      </c>
      <c r="CC38" s="5" t="s">
        <v>20</v>
      </c>
      <c r="CD38" s="5" t="s">
        <v>21</v>
      </c>
      <c r="CE38" s="5" t="s">
        <v>22</v>
      </c>
      <c r="CF38" s="5" t="s">
        <v>23</v>
      </c>
      <c r="CG38" s="5"/>
    </row>
    <row r="39" spans="2:85" ht="18" customHeight="1" x14ac:dyDescent="0.25">
      <c r="B39" s="9" t="s">
        <v>77</v>
      </c>
      <c r="C39" s="9"/>
      <c r="D39" s="17">
        <f>E39*E38+F39*F38+G39*G38+H39*H38+I39*I38+J39*J38+K39*K38+L39*L38</f>
        <v>0</v>
      </c>
      <c r="E39" s="11">
        <f>F39-(F39*10%)</f>
        <v>9.7199999999999995E-2</v>
      </c>
      <c r="F39" s="11">
        <f>G39-(G39*10%)</f>
        <v>0.108</v>
      </c>
      <c r="G39" s="11">
        <v>0.12</v>
      </c>
      <c r="H39" s="11">
        <f>G39+(G39*10%)</f>
        <v>0.13200000000000001</v>
      </c>
      <c r="I39" s="11">
        <f>H39+(H39*10%)</f>
        <v>0.1452</v>
      </c>
      <c r="J39" s="11">
        <v>0.3</v>
      </c>
      <c r="K39" s="11">
        <f>I39</f>
        <v>0.1452</v>
      </c>
      <c r="L39" s="11">
        <f>H39</f>
        <v>0.13200000000000001</v>
      </c>
      <c r="M39" s="4"/>
      <c r="N39" s="6" t="s">
        <v>24</v>
      </c>
      <c r="O39" s="9"/>
      <c r="P39" s="7">
        <f>SUM(Q39:Y39)</f>
        <v>0</v>
      </c>
      <c r="Q39" s="7"/>
      <c r="R39" s="7"/>
      <c r="S39" s="7"/>
      <c r="T39" s="7"/>
      <c r="U39" s="7"/>
      <c r="V39" s="7"/>
      <c r="W39" s="7"/>
      <c r="X39" s="7"/>
      <c r="Y39" s="4"/>
      <c r="Z39" s="9" t="s">
        <v>83</v>
      </c>
      <c r="AA39" s="9"/>
      <c r="AB39" s="10">
        <f>AC39*AC38+AD39*AD38+AE39*AE38+AF39*AF38+AG39*AG38+AH39*AH38+AI39*AI38+AJ39*AJ38</f>
        <v>0</v>
      </c>
      <c r="AC39" s="11">
        <f t="shared" ref="AC39:AD41" si="17">AD39-(AD39*10%)</f>
        <v>0</v>
      </c>
      <c r="AD39" s="11">
        <f t="shared" si="17"/>
        <v>0</v>
      </c>
      <c r="AE39" s="11"/>
      <c r="AF39" s="11">
        <f>AE39+(AE39*20%)</f>
        <v>0</v>
      </c>
      <c r="AG39" s="11"/>
      <c r="AH39" s="11">
        <v>0.3</v>
      </c>
      <c r="AI39" s="11">
        <f>AG39</f>
        <v>0</v>
      </c>
      <c r="AJ39" s="11">
        <f>AF39</f>
        <v>0</v>
      </c>
      <c r="AK39" s="4"/>
      <c r="AL39" s="6" t="s">
        <v>24</v>
      </c>
      <c r="AM39" s="6"/>
      <c r="AN39" s="7">
        <f>SUM(AO39:AW39)</f>
        <v>16</v>
      </c>
      <c r="AO39" s="7"/>
      <c r="AP39" s="7"/>
      <c r="AQ39" s="7"/>
      <c r="AR39" s="7"/>
      <c r="AS39" s="7"/>
      <c r="AT39" s="7">
        <f>28-12</f>
        <v>16</v>
      </c>
      <c r="AU39" s="7"/>
      <c r="AV39" s="7"/>
      <c r="AW39" s="4"/>
      <c r="AX39" s="9" t="s">
        <v>35</v>
      </c>
      <c r="AY39" s="9"/>
      <c r="AZ39" s="10"/>
      <c r="BA39" s="4" t="s">
        <v>36</v>
      </c>
      <c r="BB39" s="4" t="s">
        <v>36</v>
      </c>
      <c r="BC39" s="4" t="s">
        <v>36</v>
      </c>
      <c r="BD39" s="4" t="s">
        <v>36</v>
      </c>
      <c r="BE39" s="4" t="s">
        <v>36</v>
      </c>
      <c r="BF39" s="4" t="s">
        <v>36</v>
      </c>
      <c r="BG39" s="4" t="s">
        <v>36</v>
      </c>
      <c r="BH39" s="4" t="s">
        <v>36</v>
      </c>
      <c r="BI39" s="4"/>
      <c r="BJ39" s="206" t="s">
        <v>84</v>
      </c>
      <c r="BK39" s="207"/>
      <c r="BL39" s="207"/>
      <c r="BM39" s="207"/>
      <c r="BN39" s="207"/>
      <c r="BO39" s="207"/>
      <c r="BP39" s="207"/>
      <c r="BQ39" s="207"/>
      <c r="BR39" s="207"/>
      <c r="BS39" s="207"/>
      <c r="BT39" s="207"/>
      <c r="BU39" s="208"/>
      <c r="BV39" s="6" t="s">
        <v>24</v>
      </c>
      <c r="BW39" s="6"/>
      <c r="BX39" s="7">
        <f>SUM(BY39:CG39)</f>
        <v>39</v>
      </c>
      <c r="BY39" s="7"/>
      <c r="BZ39" s="7"/>
      <c r="CA39" s="7"/>
      <c r="CB39" s="7"/>
      <c r="CC39" s="7"/>
      <c r="CD39" s="7">
        <v>38</v>
      </c>
      <c r="CE39" s="7">
        <v>1</v>
      </c>
      <c r="CF39" s="7"/>
      <c r="CG39" s="4"/>
    </row>
    <row r="40" spans="2:85" ht="18" customHeight="1" x14ac:dyDescent="0.25">
      <c r="B40" s="9" t="s">
        <v>32</v>
      </c>
      <c r="C40" s="9"/>
      <c r="D40" s="10">
        <f>E40*E38+F40*F38+G40*G38+H40*H38+I40*I38+J40*J38+K40*K38+L40*L38</f>
        <v>0</v>
      </c>
      <c r="E40" s="11">
        <f>F40-(F40*10%)</f>
        <v>9.7200000000000012E-3</v>
      </c>
      <c r="F40" s="11">
        <f>G40-(G40*10%)</f>
        <v>1.0800000000000001E-2</v>
      </c>
      <c r="G40" s="11">
        <v>1.2E-2</v>
      </c>
      <c r="H40" s="11">
        <f>G40+(G40*10%)</f>
        <v>1.32E-2</v>
      </c>
      <c r="I40" s="11">
        <f>H40+(H40*10%)</f>
        <v>1.452E-2</v>
      </c>
      <c r="J40" s="11">
        <v>0.03</v>
      </c>
      <c r="K40" s="11">
        <f>I40</f>
        <v>1.452E-2</v>
      </c>
      <c r="L40" s="11">
        <f>H40</f>
        <v>1.32E-2</v>
      </c>
      <c r="M40" s="4"/>
      <c r="N40" s="9" t="s">
        <v>85</v>
      </c>
      <c r="O40" s="9"/>
      <c r="P40" s="10">
        <f>Q40*Q39+R40*R39+S40*S39+T40*T39+U40*U39+V40*V39+W40*W39+X40*X39</f>
        <v>0</v>
      </c>
      <c r="Q40" s="11">
        <f t="shared" ref="Q40:R42" si="18">R40-(R40*10%)</f>
        <v>8.1000000000000003E-2</v>
      </c>
      <c r="R40" s="11">
        <f t="shared" si="18"/>
        <v>0.09</v>
      </c>
      <c r="S40" s="11">
        <v>0.1</v>
      </c>
      <c r="T40" s="11">
        <f>S40+(S40*20%)</f>
        <v>0.12000000000000001</v>
      </c>
      <c r="U40" s="11">
        <v>0.2</v>
      </c>
      <c r="V40" s="11">
        <v>0.3</v>
      </c>
      <c r="W40" s="11">
        <f>U40</f>
        <v>0.2</v>
      </c>
      <c r="X40" s="11">
        <f>T40</f>
        <v>0.12000000000000001</v>
      </c>
      <c r="Y40" s="4"/>
      <c r="Z40" s="9" t="s">
        <v>32</v>
      </c>
      <c r="AA40" s="9"/>
      <c r="AB40" s="10">
        <f>AC40*AC38+AD40*AD38+AE40*AE38+AF40*AF38+AG40*AG38+AH40*AH38+AI40*AI38+AJ40*AJ38</f>
        <v>0</v>
      </c>
      <c r="AC40" s="11">
        <f t="shared" si="17"/>
        <v>0</v>
      </c>
      <c r="AD40" s="11">
        <f t="shared" si="17"/>
        <v>0</v>
      </c>
      <c r="AE40" s="11"/>
      <c r="AF40" s="11">
        <f>AE40+(AE40*20%)</f>
        <v>0</v>
      </c>
      <c r="AG40" s="11"/>
      <c r="AH40" s="11"/>
      <c r="AI40" s="11">
        <f>AG40</f>
        <v>0</v>
      </c>
      <c r="AJ40" s="11">
        <f>AF40</f>
        <v>0</v>
      </c>
      <c r="AK40" s="4"/>
      <c r="AL40" s="9" t="s">
        <v>30</v>
      </c>
      <c r="AM40" s="9"/>
      <c r="AN40" s="12">
        <f>AO40*AO39+AP40*AP39+AQ40*AQ39+AR40*AR39+AS40*AS39+AT40*AT39+AU40*AU39+AV40*AV39</f>
        <v>4.8</v>
      </c>
      <c r="AO40" s="11">
        <f t="shared" ref="AO40:AP47" si="19">AP40-(AP40*10%)</f>
        <v>8.1000000000000003E-2</v>
      </c>
      <c r="AP40" s="11">
        <f t="shared" si="19"/>
        <v>0.09</v>
      </c>
      <c r="AQ40" s="11">
        <v>0.1</v>
      </c>
      <c r="AR40" s="11">
        <f t="shared" ref="AR40:AR47" si="20">AQ40+(AQ40*20%)</f>
        <v>0.12000000000000001</v>
      </c>
      <c r="AS40" s="11">
        <v>0.15</v>
      </c>
      <c r="AT40" s="11">
        <v>0.3</v>
      </c>
      <c r="AU40" s="11">
        <f t="shared" ref="AU40:AU47" si="21">AS40</f>
        <v>0.15</v>
      </c>
      <c r="AV40" s="11">
        <f>AR40</f>
        <v>0.12000000000000001</v>
      </c>
      <c r="AW40" s="11"/>
      <c r="AX40" s="191" t="s">
        <v>86</v>
      </c>
      <c r="AY40" s="192"/>
      <c r="AZ40" s="192"/>
      <c r="BA40" s="192"/>
      <c r="BB40" s="192"/>
      <c r="BC40" s="192"/>
      <c r="BD40" s="192"/>
      <c r="BE40" s="192"/>
      <c r="BF40" s="192"/>
      <c r="BG40" s="192"/>
      <c r="BH40" s="192"/>
      <c r="BI40" s="193"/>
      <c r="BJ40" s="4"/>
      <c r="BK40" s="4"/>
      <c r="BL40" s="5" t="s">
        <v>15</v>
      </c>
      <c r="BM40" s="5" t="s">
        <v>16</v>
      </c>
      <c r="BN40" s="5" t="s">
        <v>17</v>
      </c>
      <c r="BO40" s="5" t="s">
        <v>18</v>
      </c>
      <c r="BP40" s="5" t="s">
        <v>19</v>
      </c>
      <c r="BQ40" s="5" t="s">
        <v>20</v>
      </c>
      <c r="BR40" s="5" t="s">
        <v>21</v>
      </c>
      <c r="BS40" s="5" t="s">
        <v>22</v>
      </c>
      <c r="BT40" s="5" t="s">
        <v>23</v>
      </c>
      <c r="BU40" s="5"/>
      <c r="BV40" s="9" t="s">
        <v>26</v>
      </c>
      <c r="BW40" s="9"/>
      <c r="BX40" s="12">
        <f>BY40*BY39+BZ40*BZ39+CA40*CA39+CB40*CB39+CC40*CC39+CD40*CD39+CE40*CE39+CF40*CF39</f>
        <v>7.7500000000000009</v>
      </c>
      <c r="BY40" s="11">
        <f t="shared" ref="BY40:BZ44" si="22">BZ40-(BZ40*10%)</f>
        <v>8.1000000000000003E-2</v>
      </c>
      <c r="BZ40" s="11">
        <f t="shared" si="22"/>
        <v>0.09</v>
      </c>
      <c r="CA40" s="11">
        <v>0.1</v>
      </c>
      <c r="CB40" s="11">
        <f>CA40+(CA40*20%)</f>
        <v>0.12000000000000001</v>
      </c>
      <c r="CC40" s="11">
        <v>0.15</v>
      </c>
      <c r="CD40" s="11">
        <v>0.2</v>
      </c>
      <c r="CE40" s="11">
        <f>CC40</f>
        <v>0.15</v>
      </c>
      <c r="CF40" s="11">
        <f>CB40</f>
        <v>0.12000000000000001</v>
      </c>
      <c r="CG40" s="4"/>
    </row>
    <row r="41" spans="2:85" ht="18" customHeight="1" x14ac:dyDescent="0.25">
      <c r="B41" s="9" t="s">
        <v>33</v>
      </c>
      <c r="C41" s="9"/>
      <c r="D41" s="10">
        <f>E41*E38+F41*F38+G41*G38+H41*H38+I41*I38+J41*J38+K41*K38+L41*L38</f>
        <v>0</v>
      </c>
      <c r="E41" s="11">
        <v>5.0000000000000001E-3</v>
      </c>
      <c r="F41" s="11">
        <v>5.0000000000000001E-3</v>
      </c>
      <c r="G41" s="11">
        <v>5.0000000000000001E-3</v>
      </c>
      <c r="H41" s="11">
        <v>5.0000000000000001E-3</v>
      </c>
      <c r="I41" s="11">
        <v>5.0000000000000001E-3</v>
      </c>
      <c r="J41" s="11">
        <v>5.0000000000000001E-3</v>
      </c>
      <c r="K41" s="11">
        <v>5.0000000000000001E-3</v>
      </c>
      <c r="L41" s="11">
        <v>5.0000000000000001E-3</v>
      </c>
      <c r="M41" s="4"/>
      <c r="N41" s="9" t="s">
        <v>87</v>
      </c>
      <c r="O41" s="9"/>
      <c r="P41" s="10">
        <f>Q41*Q39+R41*R39+S41*S39+T41*T39+U41*U39+V41*V39+W41*W39+X41*X39</f>
        <v>0</v>
      </c>
      <c r="Q41" s="11">
        <f t="shared" si="18"/>
        <v>8.1000000000000013E-3</v>
      </c>
      <c r="R41" s="11">
        <f t="shared" si="18"/>
        <v>9.0000000000000011E-3</v>
      </c>
      <c r="S41" s="11">
        <v>0.01</v>
      </c>
      <c r="T41" s="11">
        <f>S41+(S41*20%)</f>
        <v>1.2E-2</v>
      </c>
      <c r="U41" s="11">
        <v>0.02</v>
      </c>
      <c r="V41" s="11">
        <v>0.03</v>
      </c>
      <c r="W41" s="11">
        <f>U41</f>
        <v>0.02</v>
      </c>
      <c r="X41" s="11">
        <f>T41</f>
        <v>1.2E-2</v>
      </c>
      <c r="Y41" s="4"/>
      <c r="Z41" s="9" t="s">
        <v>31</v>
      </c>
      <c r="AA41" s="9"/>
      <c r="AB41" s="10">
        <f>AC41*AC38+AD41*AD38+AE41*AE38+AF41*AF38+AG41*AG38+AH41*AH38+AI41*AI38+AJ41*AJ38</f>
        <v>0</v>
      </c>
      <c r="AC41" s="11">
        <f t="shared" si="17"/>
        <v>0</v>
      </c>
      <c r="AD41" s="11">
        <f t="shared" si="17"/>
        <v>0</v>
      </c>
      <c r="AE41" s="11"/>
      <c r="AF41" s="11">
        <f>AE41+(AE41*20%)</f>
        <v>0</v>
      </c>
      <c r="AG41" s="11"/>
      <c r="AH41" s="11"/>
      <c r="AI41" s="11">
        <f>AG41</f>
        <v>0</v>
      </c>
      <c r="AJ41" s="11">
        <f>AF41</f>
        <v>0</v>
      </c>
      <c r="AK41" s="4"/>
      <c r="AL41" s="9" t="s">
        <v>32</v>
      </c>
      <c r="AM41" s="9"/>
      <c r="AN41" s="10">
        <f>AO41*AO39+AP41*AP39+AQ41*AQ39+AR41*AR39+AS41*AS39+AT41*AT39+AU41*AU39+AV41*AV39</f>
        <v>1.2</v>
      </c>
      <c r="AO41" s="11">
        <f t="shared" si="19"/>
        <v>2.0250000000000001E-2</v>
      </c>
      <c r="AP41" s="11">
        <f t="shared" si="19"/>
        <v>2.2499999999999999E-2</v>
      </c>
      <c r="AQ41" s="11">
        <v>2.5000000000000001E-2</v>
      </c>
      <c r="AR41" s="11">
        <f t="shared" si="20"/>
        <v>3.0000000000000002E-2</v>
      </c>
      <c r="AS41" s="11">
        <f>AR41+(AR41*10%)</f>
        <v>3.3000000000000002E-2</v>
      </c>
      <c r="AT41" s="11">
        <v>7.4999999999999997E-2</v>
      </c>
      <c r="AU41" s="11">
        <f t="shared" si="21"/>
        <v>3.3000000000000002E-2</v>
      </c>
      <c r="AV41" s="11">
        <f>AR41</f>
        <v>3.0000000000000002E-2</v>
      </c>
      <c r="AW41" s="4"/>
      <c r="AX41" s="4"/>
      <c r="AY41" s="4"/>
      <c r="AZ41" s="5" t="s">
        <v>15</v>
      </c>
      <c r="BA41" s="5" t="s">
        <v>16</v>
      </c>
      <c r="BB41" s="5" t="s">
        <v>17</v>
      </c>
      <c r="BC41" s="5" t="s">
        <v>18</v>
      </c>
      <c r="BD41" s="5" t="s">
        <v>19</v>
      </c>
      <c r="BE41" s="5" t="s">
        <v>20</v>
      </c>
      <c r="BF41" s="5" t="s">
        <v>21</v>
      </c>
      <c r="BG41" s="5" t="s">
        <v>22</v>
      </c>
      <c r="BH41" s="5" t="s">
        <v>23</v>
      </c>
      <c r="BI41" s="5"/>
      <c r="BJ41" s="6" t="s">
        <v>24</v>
      </c>
      <c r="BK41" s="6"/>
      <c r="BL41" s="7">
        <f>SUM(BM41:BU41)</f>
        <v>28</v>
      </c>
      <c r="BM41" s="7"/>
      <c r="BN41" s="7"/>
      <c r="BO41" s="7"/>
      <c r="BP41" s="7"/>
      <c r="BQ41" s="7"/>
      <c r="BR41" s="7">
        <v>28</v>
      </c>
      <c r="BS41" s="7"/>
      <c r="BT41" s="7"/>
      <c r="BU41" s="4"/>
      <c r="BV41" s="9" t="s">
        <v>32</v>
      </c>
      <c r="BW41" s="9"/>
      <c r="BX41" s="10">
        <f>BY41*BY39+BZ41*BZ39+CA41*CA39+CB41*CB39+CC41*CC39+CD41*CD39+CE41*CE39+CF41*CF39</f>
        <v>2.883</v>
      </c>
      <c r="BY41" s="11">
        <f t="shared" si="22"/>
        <v>2.0250000000000001E-2</v>
      </c>
      <c r="BZ41" s="11">
        <f t="shared" si="22"/>
        <v>2.2499999999999999E-2</v>
      </c>
      <c r="CA41" s="11">
        <v>2.5000000000000001E-2</v>
      </c>
      <c r="CB41" s="11">
        <f>CA41+(CA41*20%)</f>
        <v>3.0000000000000002E-2</v>
      </c>
      <c r="CC41" s="11">
        <f>CB41+(CB41*10%)</f>
        <v>3.3000000000000002E-2</v>
      </c>
      <c r="CD41" s="11">
        <v>7.4999999999999997E-2</v>
      </c>
      <c r="CE41" s="11">
        <f>CC41</f>
        <v>3.3000000000000002E-2</v>
      </c>
      <c r="CF41" s="11">
        <f>CB41</f>
        <v>3.0000000000000002E-2</v>
      </c>
      <c r="CG41" s="4"/>
    </row>
    <row r="42" spans="2:85" ht="18" customHeight="1" x14ac:dyDescent="0.25">
      <c r="B42" s="9" t="s">
        <v>35</v>
      </c>
      <c r="C42" s="9"/>
      <c r="D42" s="15"/>
      <c r="E42" s="4" t="s">
        <v>36</v>
      </c>
      <c r="F42" s="4" t="s">
        <v>36</v>
      </c>
      <c r="G42" s="4" t="s">
        <v>36</v>
      </c>
      <c r="H42" s="4" t="s">
        <v>36</v>
      </c>
      <c r="I42" s="4" t="s">
        <v>36</v>
      </c>
      <c r="J42" s="4" t="s">
        <v>36</v>
      </c>
      <c r="K42" s="4" t="s">
        <v>36</v>
      </c>
      <c r="L42" s="4" t="s">
        <v>36</v>
      </c>
      <c r="M42" s="4"/>
      <c r="N42" s="9" t="s">
        <v>52</v>
      </c>
      <c r="O42" s="9"/>
      <c r="P42" s="10">
        <f>Q42*Q39+R42*R39+S42*S39+T42*T39+U42*U39+V42*V39+W42*W39+X42*X39</f>
        <v>0</v>
      </c>
      <c r="Q42" s="11">
        <f t="shared" si="18"/>
        <v>8.1000000000000013E-3</v>
      </c>
      <c r="R42" s="11">
        <f t="shared" si="18"/>
        <v>9.0000000000000011E-3</v>
      </c>
      <c r="S42" s="11">
        <v>0.01</v>
      </c>
      <c r="T42" s="11">
        <f>S42+(S42*20%)</f>
        <v>1.2E-2</v>
      </c>
      <c r="U42" s="11">
        <v>0.02</v>
      </c>
      <c r="V42" s="11">
        <v>0.03</v>
      </c>
      <c r="W42" s="11">
        <f>U42</f>
        <v>0.02</v>
      </c>
      <c r="X42" s="11">
        <f>T42</f>
        <v>1.2E-2</v>
      </c>
      <c r="Y42" s="4"/>
      <c r="Z42" s="9" t="s">
        <v>38</v>
      </c>
      <c r="AA42" s="9"/>
      <c r="AB42" s="10"/>
      <c r="AC42" s="11"/>
      <c r="AD42" s="11"/>
      <c r="AE42" s="11"/>
      <c r="AF42" s="11"/>
      <c r="AG42" s="11"/>
      <c r="AH42" s="11">
        <v>0.05</v>
      </c>
      <c r="AI42" s="11"/>
      <c r="AJ42" s="11"/>
      <c r="AK42" s="4"/>
      <c r="AL42" s="9" t="s">
        <v>88</v>
      </c>
      <c r="AM42" s="9"/>
      <c r="AN42" s="10">
        <f>AO42*AO39+AP42*AP39+AQ42*AQ39+AR42*AR39+AS42*AS39+AT42*AT39+AU42*AU39+AV42*AV39</f>
        <v>1.2</v>
      </c>
      <c r="AO42" s="11">
        <f>AP42-(AP42*10%)</f>
        <v>2.0250000000000001E-2</v>
      </c>
      <c r="AP42" s="11">
        <f>AQ42-(AQ42*10%)</f>
        <v>2.2499999999999999E-2</v>
      </c>
      <c r="AQ42" s="11">
        <v>2.5000000000000001E-2</v>
      </c>
      <c r="AR42" s="11">
        <f>AQ42+(AQ42*20%)</f>
        <v>3.0000000000000002E-2</v>
      </c>
      <c r="AS42" s="11">
        <f>AR42+(AR42*10%)</f>
        <v>3.3000000000000002E-2</v>
      </c>
      <c r="AT42" s="11">
        <v>7.4999999999999997E-2</v>
      </c>
      <c r="AU42" s="11">
        <f>AS42</f>
        <v>3.3000000000000002E-2</v>
      </c>
      <c r="AV42" s="11">
        <f>AR42</f>
        <v>3.0000000000000002E-2</v>
      </c>
      <c r="AW42" s="4"/>
      <c r="AX42" s="6" t="s">
        <v>24</v>
      </c>
      <c r="AY42" s="6"/>
      <c r="AZ42" s="7">
        <f>SUM(BA42:BI42)</f>
        <v>28</v>
      </c>
      <c r="BA42" s="7"/>
      <c r="BB42" s="7"/>
      <c r="BC42" s="7"/>
      <c r="BD42" s="7"/>
      <c r="BE42" s="7"/>
      <c r="BF42" s="7">
        <v>28</v>
      </c>
      <c r="BG42" s="7"/>
      <c r="BH42" s="7"/>
      <c r="BI42" s="8"/>
      <c r="BJ42" s="9" t="s">
        <v>89</v>
      </c>
      <c r="BK42" s="9"/>
      <c r="BL42" s="12">
        <f>BM42*BM41+BN42*BN41+BO42*BO41+BP42*BP41+BQ42*BQ41+BR42*BR41+BS42*BS41+BT42*BT41</f>
        <v>8.4</v>
      </c>
      <c r="BM42" s="11">
        <f>BN42-(BN42*10%)</f>
        <v>0.12150000000000001</v>
      </c>
      <c r="BN42" s="11">
        <f>BO42-(BO42*10%)</f>
        <v>0.13500000000000001</v>
      </c>
      <c r="BO42" s="11">
        <v>0.15</v>
      </c>
      <c r="BP42" s="11">
        <f>BO42+(BO42*20%)</f>
        <v>0.18</v>
      </c>
      <c r="BQ42" s="11">
        <v>0.2</v>
      </c>
      <c r="BR42" s="11">
        <v>0.3</v>
      </c>
      <c r="BS42" s="11">
        <f>BQ42</f>
        <v>0.2</v>
      </c>
      <c r="BT42" s="11">
        <f>BP42</f>
        <v>0.18</v>
      </c>
      <c r="BU42" s="4"/>
      <c r="BV42" s="9" t="s">
        <v>31</v>
      </c>
      <c r="BW42" s="9"/>
      <c r="BX42" s="10">
        <f>BY42*BY39+BZ42*BZ39+CA42*CA39+CB42*CB39+CC42*CC39+CD42*CD39+CE42*CE39+CF42*CF39</f>
        <v>2.883</v>
      </c>
      <c r="BY42" s="11">
        <f t="shared" si="22"/>
        <v>2.0250000000000001E-2</v>
      </c>
      <c r="BZ42" s="11">
        <f t="shared" si="22"/>
        <v>2.2499999999999999E-2</v>
      </c>
      <c r="CA42" s="11">
        <v>2.5000000000000001E-2</v>
      </c>
      <c r="CB42" s="11">
        <f>CA42+(CA42*20%)</f>
        <v>3.0000000000000002E-2</v>
      </c>
      <c r="CC42" s="11">
        <f>CB42+(CB42*10%)</f>
        <v>3.3000000000000002E-2</v>
      </c>
      <c r="CD42" s="11">
        <v>7.4999999999999997E-2</v>
      </c>
      <c r="CE42" s="11">
        <f>CC42</f>
        <v>3.3000000000000002E-2</v>
      </c>
      <c r="CF42" s="11">
        <f>CB42</f>
        <v>3.0000000000000002E-2</v>
      </c>
      <c r="CG42" s="4"/>
    </row>
    <row r="43" spans="2:85" ht="18" customHeight="1" x14ac:dyDescent="0.25">
      <c r="B43" s="191" t="s">
        <v>90</v>
      </c>
      <c r="C43" s="192"/>
      <c r="D43" s="192"/>
      <c r="E43" s="192"/>
      <c r="F43" s="192"/>
      <c r="G43" s="192"/>
      <c r="H43" s="192"/>
      <c r="I43" s="192"/>
      <c r="J43" s="192"/>
      <c r="K43" s="192"/>
      <c r="L43" s="192"/>
      <c r="M43" s="193"/>
      <c r="N43" s="9" t="s">
        <v>33</v>
      </c>
      <c r="O43" s="9"/>
      <c r="P43" s="10">
        <f>Q43*Q39+R43*R39+S43*S39+T43*T39+U43*U39+V43*V39+W43*W39+X43*X39</f>
        <v>0</v>
      </c>
      <c r="Q43" s="11">
        <v>5.0000000000000001E-3</v>
      </c>
      <c r="R43" s="11">
        <v>5.0000000000000001E-3</v>
      </c>
      <c r="S43" s="11">
        <v>5.0000000000000001E-3</v>
      </c>
      <c r="T43" s="11">
        <v>5.0000000000000001E-3</v>
      </c>
      <c r="U43" s="11">
        <v>5.0000000000000001E-3</v>
      </c>
      <c r="V43" s="11">
        <v>5.0000000000000001E-3</v>
      </c>
      <c r="W43" s="11">
        <v>5.0000000000000001E-3</v>
      </c>
      <c r="X43" s="11">
        <v>5.0000000000000001E-3</v>
      </c>
      <c r="Y43" s="4"/>
      <c r="Z43" s="9" t="s">
        <v>47</v>
      </c>
      <c r="AA43" s="9"/>
      <c r="AB43" s="10"/>
      <c r="AC43" s="11"/>
      <c r="AD43" s="11"/>
      <c r="AE43" s="11"/>
      <c r="AF43" s="11"/>
      <c r="AG43" s="11"/>
      <c r="AH43" s="11">
        <v>0.2</v>
      </c>
      <c r="AI43" s="11"/>
      <c r="AJ43" s="11"/>
      <c r="AK43" s="4"/>
      <c r="AL43" s="9" t="s">
        <v>31</v>
      </c>
      <c r="AM43" s="9"/>
      <c r="AN43" s="10">
        <f>AO43*AO39+AP43*AP39+AQ43*AQ39+AR43*AR39+AS43*AS39+AT43*AT39+AU43*AU39+AV43*AV39</f>
        <v>1.2</v>
      </c>
      <c r="AO43" s="11">
        <f t="shared" si="19"/>
        <v>2.0250000000000001E-2</v>
      </c>
      <c r="AP43" s="11">
        <f t="shared" si="19"/>
        <v>2.2499999999999999E-2</v>
      </c>
      <c r="AQ43" s="11">
        <v>2.5000000000000001E-2</v>
      </c>
      <c r="AR43" s="11">
        <f t="shared" si="20"/>
        <v>3.0000000000000002E-2</v>
      </c>
      <c r="AS43" s="11">
        <f>AR43+(AR43*10%)</f>
        <v>3.3000000000000002E-2</v>
      </c>
      <c r="AT43" s="11">
        <v>7.4999999999999997E-2</v>
      </c>
      <c r="AU43" s="11">
        <f t="shared" si="21"/>
        <v>3.3000000000000002E-2</v>
      </c>
      <c r="AV43" s="11">
        <f>AR43</f>
        <v>3.0000000000000002E-2</v>
      </c>
      <c r="AW43" s="4"/>
      <c r="AX43" s="9" t="s">
        <v>56</v>
      </c>
      <c r="AY43" s="9"/>
      <c r="AZ43" s="10">
        <f>BA43*BA42+BB43*BB42+BC43*BC42+BD43*BD42+BE43*BE42+BF43*BF42+BG43*BG42+BH43*BH42</f>
        <v>0.84</v>
      </c>
      <c r="BA43" s="11">
        <f t="shared" ref="BA43:BB45" si="23">BB43-(BB43*10%)</f>
        <v>1.2149999999999999E-2</v>
      </c>
      <c r="BB43" s="11">
        <f t="shared" si="23"/>
        <v>1.35E-2</v>
      </c>
      <c r="BC43" s="11">
        <v>1.4999999999999999E-2</v>
      </c>
      <c r="BD43" s="11">
        <f>BC43+(BC43*20%)</f>
        <v>1.7999999999999999E-2</v>
      </c>
      <c r="BE43" s="11">
        <f>BD43+(BD43*10%)</f>
        <v>1.9799999999999998E-2</v>
      </c>
      <c r="BF43" s="11">
        <v>0.03</v>
      </c>
      <c r="BG43" s="11">
        <f>BE43</f>
        <v>1.9799999999999998E-2</v>
      </c>
      <c r="BH43" s="11">
        <f>BD43</f>
        <v>1.7999999999999999E-2</v>
      </c>
      <c r="BI43" s="4"/>
      <c r="BJ43" s="9" t="s">
        <v>32</v>
      </c>
      <c r="BK43" s="9"/>
      <c r="BL43" s="10">
        <f>BM43*BM41+BN43*BN41+BO43*BO41+BP43*BP41+BQ43*BQ41+BR43*BR41+BS43*BS41+BT43*BT41</f>
        <v>2.1</v>
      </c>
      <c r="BM43" s="11">
        <f>BN43-(BN43*10%)</f>
        <v>2.0250000000000001E-2</v>
      </c>
      <c r="BN43" s="11">
        <f>BO43-(BO43*10%)</f>
        <v>2.2499999999999999E-2</v>
      </c>
      <c r="BO43" s="11">
        <v>2.5000000000000001E-2</v>
      </c>
      <c r="BP43" s="11">
        <f>BO43+(BO43*20%)</f>
        <v>3.0000000000000002E-2</v>
      </c>
      <c r="BQ43" s="11">
        <f>BP43+(BP43*10%)</f>
        <v>3.3000000000000002E-2</v>
      </c>
      <c r="BR43" s="11">
        <v>7.4999999999999997E-2</v>
      </c>
      <c r="BS43" s="11">
        <f>BQ43</f>
        <v>3.3000000000000002E-2</v>
      </c>
      <c r="BT43" s="11">
        <f>BP43</f>
        <v>3.0000000000000002E-2</v>
      </c>
      <c r="BU43" s="4"/>
      <c r="BV43" s="9" t="s">
        <v>39</v>
      </c>
      <c r="BW43" s="9"/>
      <c r="BX43" s="10">
        <f>BY43*BY39+BZ43*BZ39+CA43*CA39+CB43*CB39+CC43*CC39+CD43*CD39+CE43*CE39+CF43*CF39</f>
        <v>1.9240000000000002</v>
      </c>
      <c r="BY43" s="11">
        <f t="shared" si="22"/>
        <v>1.6200000000000003E-2</v>
      </c>
      <c r="BZ43" s="11">
        <f t="shared" si="22"/>
        <v>1.8000000000000002E-2</v>
      </c>
      <c r="CA43" s="11">
        <v>0.02</v>
      </c>
      <c r="CB43" s="11">
        <f>CA43+(CA43*20%)</f>
        <v>2.4E-2</v>
      </c>
      <c r="CC43" s="11">
        <f>CB43</f>
        <v>2.4E-2</v>
      </c>
      <c r="CD43" s="11">
        <v>0.05</v>
      </c>
      <c r="CE43" s="11">
        <f>CC43</f>
        <v>2.4E-2</v>
      </c>
      <c r="CF43" s="11">
        <f>CA43</f>
        <v>0.02</v>
      </c>
      <c r="CG43" s="4"/>
    </row>
    <row r="44" spans="2:85" ht="18" customHeight="1" x14ac:dyDescent="0.25">
      <c r="B44" s="4"/>
      <c r="C44" s="4"/>
      <c r="D44" s="5" t="s">
        <v>15</v>
      </c>
      <c r="E44" s="5" t="s">
        <v>16</v>
      </c>
      <c r="F44" s="5" t="s">
        <v>17</v>
      </c>
      <c r="G44" s="5" t="s">
        <v>18</v>
      </c>
      <c r="H44" s="5" t="s">
        <v>19</v>
      </c>
      <c r="I44" s="5" t="s">
        <v>20</v>
      </c>
      <c r="J44" s="5" t="s">
        <v>21</v>
      </c>
      <c r="K44" s="5" t="s">
        <v>22</v>
      </c>
      <c r="L44" s="5" t="s">
        <v>23</v>
      </c>
      <c r="M44" s="5"/>
      <c r="N44" s="9" t="s">
        <v>35</v>
      </c>
      <c r="O44" s="4"/>
      <c r="P44" s="10"/>
      <c r="Q44" s="11" t="s">
        <v>36</v>
      </c>
      <c r="R44" s="11" t="s">
        <v>36</v>
      </c>
      <c r="S44" s="11" t="s">
        <v>36</v>
      </c>
      <c r="T44" s="11" t="s">
        <v>36</v>
      </c>
      <c r="U44" s="11" t="s">
        <v>36</v>
      </c>
      <c r="V44" s="11" t="s">
        <v>36</v>
      </c>
      <c r="W44" s="11" t="s">
        <v>36</v>
      </c>
      <c r="X44" s="11" t="s">
        <v>36</v>
      </c>
      <c r="Y44" s="4"/>
      <c r="Z44" s="9" t="s">
        <v>43</v>
      </c>
      <c r="AA44" s="9"/>
      <c r="AB44" s="10"/>
      <c r="AC44" s="11"/>
      <c r="AD44" s="11"/>
      <c r="AE44" s="11"/>
      <c r="AF44" s="11"/>
      <c r="AG44" s="11"/>
      <c r="AH44" s="11"/>
      <c r="AI44" s="11"/>
      <c r="AJ44" s="11"/>
      <c r="AK44" s="4"/>
      <c r="AL44" s="9" t="s">
        <v>91</v>
      </c>
      <c r="AM44" s="9"/>
      <c r="AN44" s="10">
        <f>AO44*AO39+AP44*AP39+AQ44*AQ39+AR44*AR39+AS44*AS39+AT44*AT39+AU44*AU39+AV44*AV39</f>
        <v>0.8</v>
      </c>
      <c r="AO44" s="11">
        <f t="shared" si="19"/>
        <v>2.4299999999999999E-2</v>
      </c>
      <c r="AP44" s="11">
        <f t="shared" si="19"/>
        <v>2.7E-2</v>
      </c>
      <c r="AQ44" s="11">
        <v>0.03</v>
      </c>
      <c r="AR44" s="11">
        <f t="shared" si="20"/>
        <v>3.5999999999999997E-2</v>
      </c>
      <c r="AS44" s="11">
        <f>AR44</f>
        <v>3.5999999999999997E-2</v>
      </c>
      <c r="AT44" s="11">
        <v>0.05</v>
      </c>
      <c r="AU44" s="11">
        <f t="shared" si="21"/>
        <v>3.5999999999999997E-2</v>
      </c>
      <c r="AV44" s="11">
        <f>AQ44</f>
        <v>0.03</v>
      </c>
      <c r="AW44" s="4"/>
      <c r="AX44" s="9" t="s">
        <v>92</v>
      </c>
      <c r="AY44" s="9"/>
      <c r="AZ44" s="10">
        <f>BA44*BA42+BB44*BB42+BC44*BC42+BD44*BD42+BE44*BE42+BF44*BF42+BG44*BG42+BH44*BH42</f>
        <v>0.56000000000000005</v>
      </c>
      <c r="BA44" s="11">
        <f t="shared" si="23"/>
        <v>8.1000000000000013E-3</v>
      </c>
      <c r="BB44" s="11">
        <f t="shared" si="23"/>
        <v>9.0000000000000011E-3</v>
      </c>
      <c r="BC44" s="11">
        <v>0.01</v>
      </c>
      <c r="BD44" s="11">
        <f>BC44+(BC44*20%)</f>
        <v>1.2E-2</v>
      </c>
      <c r="BE44" s="11">
        <f>BD44+(BD44*10%)</f>
        <v>1.32E-2</v>
      </c>
      <c r="BF44" s="11">
        <v>0.02</v>
      </c>
      <c r="BG44" s="11">
        <f>BE44</f>
        <v>1.32E-2</v>
      </c>
      <c r="BH44" s="11">
        <f>BD44</f>
        <v>1.2E-2</v>
      </c>
      <c r="BI44" s="4"/>
      <c r="BJ44" s="9" t="s">
        <v>33</v>
      </c>
      <c r="BK44" s="9"/>
      <c r="BL44" s="10">
        <f>BM44*BM41+BN44*BN41+BO44*BO41+BP44*BP41+BQ44*BQ41+BR44*BR41+BS44*BS41+BT44*BT41</f>
        <v>0.14000000000000001</v>
      </c>
      <c r="BM44" s="11">
        <v>5.0000000000000001E-3</v>
      </c>
      <c r="BN44" s="11">
        <v>5.0000000000000001E-3</v>
      </c>
      <c r="BO44" s="11">
        <v>5.0000000000000001E-3</v>
      </c>
      <c r="BP44" s="11">
        <v>5.0000000000000001E-3</v>
      </c>
      <c r="BQ44" s="11">
        <v>5.0000000000000001E-3</v>
      </c>
      <c r="BR44" s="11">
        <v>5.0000000000000001E-3</v>
      </c>
      <c r="BS44" s="11">
        <v>5.0000000000000001E-3</v>
      </c>
      <c r="BT44" s="11">
        <v>5.0000000000000001E-3</v>
      </c>
      <c r="BU44" s="4"/>
      <c r="BV44" s="9" t="s">
        <v>43</v>
      </c>
      <c r="BW44" s="9"/>
      <c r="BX44" s="10">
        <f>BY44*BY39+BZ44*BZ39+CA44*CA39+CB44*CB39+CC44*CC39+CD44*CD39+CE44*CE39+CF44*CF39</f>
        <v>1.9300000000000002</v>
      </c>
      <c r="BY44" s="11">
        <f t="shared" si="22"/>
        <v>2.0250000000000001E-2</v>
      </c>
      <c r="BZ44" s="11">
        <f t="shared" si="22"/>
        <v>2.2499999999999999E-2</v>
      </c>
      <c r="CA44" s="11">
        <v>2.5000000000000001E-2</v>
      </c>
      <c r="CB44" s="11">
        <f>CA44+(CA44*20%)</f>
        <v>3.0000000000000002E-2</v>
      </c>
      <c r="CC44" s="11">
        <f>CB44</f>
        <v>3.0000000000000002E-2</v>
      </c>
      <c r="CD44" s="11">
        <v>0.05</v>
      </c>
      <c r="CE44" s="11">
        <f>CC44</f>
        <v>3.0000000000000002E-2</v>
      </c>
      <c r="CF44" s="11">
        <f>CA44</f>
        <v>2.5000000000000001E-2</v>
      </c>
      <c r="CG44" s="4"/>
    </row>
    <row r="45" spans="2:85" ht="18" customHeight="1" x14ac:dyDescent="0.25">
      <c r="B45" s="6" t="s">
        <v>24</v>
      </c>
      <c r="C45" s="6"/>
      <c r="D45" s="7">
        <f>SUM(E45:M45)</f>
        <v>0</v>
      </c>
      <c r="E45" s="7"/>
      <c r="F45" s="7"/>
      <c r="G45" s="7"/>
      <c r="H45" s="7"/>
      <c r="I45" s="7"/>
      <c r="J45" s="7"/>
      <c r="K45" s="7"/>
      <c r="L45" s="7"/>
      <c r="M45" s="8"/>
      <c r="N45" s="191" t="s">
        <v>93</v>
      </c>
      <c r="O45" s="192"/>
      <c r="P45" s="192"/>
      <c r="Q45" s="192"/>
      <c r="R45" s="192"/>
      <c r="S45" s="192"/>
      <c r="T45" s="192"/>
      <c r="U45" s="192"/>
      <c r="V45" s="192"/>
      <c r="W45" s="192"/>
      <c r="X45" s="192"/>
      <c r="Y45" s="193"/>
      <c r="Z45" s="9"/>
      <c r="AA45" s="9"/>
      <c r="AB45" s="10"/>
      <c r="AC45" s="11"/>
      <c r="AD45" s="11"/>
      <c r="AE45" s="11"/>
      <c r="AF45" s="11"/>
      <c r="AG45" s="11"/>
      <c r="AH45" s="11"/>
      <c r="AI45" s="11"/>
      <c r="AJ45" s="11"/>
      <c r="AK45" s="4"/>
      <c r="AL45" s="9" t="s">
        <v>39</v>
      </c>
      <c r="AM45" s="9"/>
      <c r="AN45" s="10">
        <f>AO45*AO39+AP45*AP39+AQ45*AQ39+AR45*AR39+AS45*AS39+AT45*AT39+AU45*AU39+AV45*AV39</f>
        <v>0.8</v>
      </c>
      <c r="AO45" s="11">
        <f t="shared" si="19"/>
        <v>1.6200000000000003E-2</v>
      </c>
      <c r="AP45" s="11">
        <f t="shared" si="19"/>
        <v>1.8000000000000002E-2</v>
      </c>
      <c r="AQ45" s="11">
        <v>0.02</v>
      </c>
      <c r="AR45" s="11">
        <f t="shared" si="20"/>
        <v>2.4E-2</v>
      </c>
      <c r="AS45" s="11">
        <f>AR45</f>
        <v>2.4E-2</v>
      </c>
      <c r="AT45" s="11">
        <v>0.05</v>
      </c>
      <c r="AU45" s="11">
        <f t="shared" si="21"/>
        <v>2.4E-2</v>
      </c>
      <c r="AV45" s="11">
        <f>AQ45</f>
        <v>0.02</v>
      </c>
      <c r="AW45" s="4"/>
      <c r="AX45" s="9" t="s">
        <v>48</v>
      </c>
      <c r="AY45" s="9"/>
      <c r="AZ45" s="10">
        <f>BA45*BA42+BB45*BB42+BC45*BC42+BD45*BD42+BE45*BE42+BF45*BF42+BG45*BG42+BH45*BH42</f>
        <v>2.2400000000000002</v>
      </c>
      <c r="BA45" s="11">
        <f t="shared" si="23"/>
        <v>3.2400000000000005E-2</v>
      </c>
      <c r="BB45" s="11">
        <f t="shared" si="23"/>
        <v>3.6000000000000004E-2</v>
      </c>
      <c r="BC45" s="11">
        <v>0.04</v>
      </c>
      <c r="BD45" s="11">
        <f>BC45+(BC45*20%)</f>
        <v>4.8000000000000001E-2</v>
      </c>
      <c r="BE45" s="11">
        <f>BD45+(BD45*10%)</f>
        <v>5.28E-2</v>
      </c>
      <c r="BF45" s="11">
        <v>0.08</v>
      </c>
      <c r="BG45" s="11">
        <f>BE45</f>
        <v>5.28E-2</v>
      </c>
      <c r="BH45" s="11">
        <f>BD45</f>
        <v>4.8000000000000001E-2</v>
      </c>
      <c r="BI45" s="4"/>
      <c r="BJ45" s="9" t="s">
        <v>35</v>
      </c>
      <c r="BK45" s="9"/>
      <c r="BL45" s="4"/>
      <c r="BM45" s="4" t="s">
        <v>36</v>
      </c>
      <c r="BN45" s="4" t="s">
        <v>36</v>
      </c>
      <c r="BO45" s="4" t="s">
        <v>36</v>
      </c>
      <c r="BP45" s="4" t="s">
        <v>36</v>
      </c>
      <c r="BQ45" s="4" t="s">
        <v>36</v>
      </c>
      <c r="BR45" s="4" t="s">
        <v>36</v>
      </c>
      <c r="BS45" s="4" t="s">
        <v>36</v>
      </c>
      <c r="BT45" s="4" t="s">
        <v>36</v>
      </c>
      <c r="BU45" s="4"/>
      <c r="BV45" s="9" t="s">
        <v>33</v>
      </c>
      <c r="BW45" s="9"/>
      <c r="BX45" s="10">
        <f>BY45*BY39+BZ45*BZ39+CA45*CA39+CB45*CB39+CC45*CC39+CD45*CD39+CE45*CE39+CF45*CF39</f>
        <v>0.19500000000000001</v>
      </c>
      <c r="BY45" s="11">
        <v>5.0000000000000001E-3</v>
      </c>
      <c r="BZ45" s="11">
        <v>5.0000000000000001E-3</v>
      </c>
      <c r="CA45" s="11">
        <v>5.0000000000000001E-3</v>
      </c>
      <c r="CB45" s="11">
        <v>5.0000000000000001E-3</v>
      </c>
      <c r="CC45" s="11">
        <v>5.0000000000000001E-3</v>
      </c>
      <c r="CD45" s="11">
        <v>5.0000000000000001E-3</v>
      </c>
      <c r="CE45" s="11">
        <v>5.0000000000000001E-3</v>
      </c>
      <c r="CF45" s="11">
        <v>5.0000000000000001E-3</v>
      </c>
      <c r="CG45" s="4"/>
    </row>
    <row r="46" spans="2:85" ht="18" customHeight="1" x14ac:dyDescent="0.25">
      <c r="B46" s="9" t="s">
        <v>94</v>
      </c>
      <c r="C46" s="9"/>
      <c r="D46" s="10">
        <f>E46*E45+F46*F45+G46*G45+H46*H45+I46*I45+J46*J45+K46*K45+L46*L45</f>
        <v>0</v>
      </c>
      <c r="E46" s="11">
        <f t="shared" ref="E46:F48" si="24">F46-(F46*10%)</f>
        <v>0.12150000000000001</v>
      </c>
      <c r="F46" s="11">
        <f t="shared" si="24"/>
        <v>0.13500000000000001</v>
      </c>
      <c r="G46" s="11">
        <v>0.15</v>
      </c>
      <c r="H46" s="11">
        <f>G46+(G46*20%)</f>
        <v>0.18</v>
      </c>
      <c r="I46" s="11">
        <v>0.2</v>
      </c>
      <c r="J46" s="11">
        <v>0.3</v>
      </c>
      <c r="K46" s="11">
        <f>I46</f>
        <v>0.2</v>
      </c>
      <c r="L46" s="11">
        <f>H46</f>
        <v>0.18</v>
      </c>
      <c r="M46" s="4"/>
      <c r="N46" s="4"/>
      <c r="O46" s="9"/>
      <c r="P46" s="5" t="s">
        <v>15</v>
      </c>
      <c r="Q46" s="5" t="s">
        <v>16</v>
      </c>
      <c r="R46" s="5" t="s">
        <v>17</v>
      </c>
      <c r="S46" s="5" t="s">
        <v>18</v>
      </c>
      <c r="T46" s="5" t="s">
        <v>19</v>
      </c>
      <c r="U46" s="5" t="s">
        <v>20</v>
      </c>
      <c r="V46" s="5" t="s">
        <v>21</v>
      </c>
      <c r="W46" s="5" t="s">
        <v>22</v>
      </c>
      <c r="X46" s="5" t="s">
        <v>23</v>
      </c>
      <c r="Y46" s="5"/>
      <c r="Z46" s="9" t="s">
        <v>33</v>
      </c>
      <c r="AA46" s="9"/>
      <c r="AB46" s="10">
        <f>AC46*AC38+AD46*AD38+AE46*AE38+AF46*AF38+AG46*AG38+AH46*AH38+AI46*AI38+AJ46*AJ38</f>
        <v>0</v>
      </c>
      <c r="AC46" s="11">
        <v>5.0000000000000001E-3</v>
      </c>
      <c r="AD46" s="11">
        <v>5.0000000000000001E-3</v>
      </c>
      <c r="AE46" s="11"/>
      <c r="AF46" s="11">
        <v>5.0000000000000001E-3</v>
      </c>
      <c r="AG46" s="11"/>
      <c r="AH46" s="11">
        <v>5.0000000000000001E-3</v>
      </c>
      <c r="AI46" s="11">
        <v>5.0000000000000001E-3</v>
      </c>
      <c r="AJ46" s="11">
        <v>5.0000000000000001E-3</v>
      </c>
      <c r="AK46" s="4"/>
      <c r="AL46" s="9" t="s">
        <v>43</v>
      </c>
      <c r="AM46" s="9"/>
      <c r="AN46" s="10">
        <f>AO46*AO39+AP46*AP39+AQ46*AQ39+AR46*AR39+AS46*AS39+AT46*AT39+AU46*AU39+AV46*AV39</f>
        <v>0.8</v>
      </c>
      <c r="AO46" s="11">
        <f t="shared" si="19"/>
        <v>2.0250000000000001E-2</v>
      </c>
      <c r="AP46" s="11">
        <f t="shared" si="19"/>
        <v>2.2499999999999999E-2</v>
      </c>
      <c r="AQ46" s="11">
        <v>2.5000000000000001E-2</v>
      </c>
      <c r="AR46" s="11">
        <f t="shared" si="20"/>
        <v>3.0000000000000002E-2</v>
      </c>
      <c r="AS46" s="11">
        <f>AR46</f>
        <v>3.0000000000000002E-2</v>
      </c>
      <c r="AT46" s="11">
        <v>0.05</v>
      </c>
      <c r="AU46" s="11">
        <f t="shared" si="21"/>
        <v>3.0000000000000002E-2</v>
      </c>
      <c r="AV46" s="11">
        <f>AQ46</f>
        <v>2.5000000000000001E-2</v>
      </c>
      <c r="AW46" s="4"/>
      <c r="AX46" s="9" t="s">
        <v>33</v>
      </c>
      <c r="AY46" s="9"/>
      <c r="AZ46" s="10">
        <f>BA46*BA42+BB46*BB42+BC46*BC42+BD46*BD42+BE46*BE42+BF46*BF42+BG46*BG42+BH46*BH42</f>
        <v>0.14000000000000001</v>
      </c>
      <c r="BA46" s="11">
        <v>5.0000000000000001E-3</v>
      </c>
      <c r="BB46" s="11">
        <v>5.0000000000000001E-3</v>
      </c>
      <c r="BC46" s="11">
        <v>5.0000000000000001E-3</v>
      </c>
      <c r="BD46" s="11">
        <v>5.0000000000000001E-3</v>
      </c>
      <c r="BE46" s="11">
        <v>5.0000000000000001E-3</v>
      </c>
      <c r="BF46" s="11">
        <v>5.0000000000000001E-3</v>
      </c>
      <c r="BG46" s="11">
        <v>5.0000000000000001E-3</v>
      </c>
      <c r="BH46" s="11">
        <v>5.0000000000000001E-3</v>
      </c>
      <c r="BI46" s="4"/>
      <c r="BJ46" s="191" t="s">
        <v>95</v>
      </c>
      <c r="BK46" s="192"/>
      <c r="BL46" s="192"/>
      <c r="BM46" s="192"/>
      <c r="BN46" s="192"/>
      <c r="BO46" s="192"/>
      <c r="BP46" s="192"/>
      <c r="BQ46" s="192"/>
      <c r="BR46" s="192"/>
      <c r="BS46" s="192"/>
      <c r="BT46" s="192"/>
      <c r="BU46" s="193"/>
      <c r="BV46" s="9" t="s">
        <v>35</v>
      </c>
      <c r="BW46" s="9"/>
      <c r="BX46" s="15"/>
      <c r="BY46" s="4" t="s">
        <v>36</v>
      </c>
      <c r="BZ46" s="4" t="s">
        <v>36</v>
      </c>
      <c r="CA46" s="4" t="s">
        <v>36</v>
      </c>
      <c r="CB46" s="4" t="s">
        <v>36</v>
      </c>
      <c r="CC46" s="4" t="s">
        <v>36</v>
      </c>
      <c r="CD46" s="4" t="s">
        <v>36</v>
      </c>
      <c r="CE46" s="4" t="s">
        <v>36</v>
      </c>
      <c r="CF46" s="4" t="s">
        <v>36</v>
      </c>
      <c r="CG46" s="4"/>
    </row>
    <row r="47" spans="2:85" ht="18" customHeight="1" x14ac:dyDescent="0.25">
      <c r="B47" s="9" t="s">
        <v>51</v>
      </c>
      <c r="C47" s="9"/>
      <c r="D47" s="10">
        <f>E47*E45+F47*F45+G47*G45+H47*H45+I47*I45+J47*J45+K47*K45+L47*L45</f>
        <v>0</v>
      </c>
      <c r="E47" s="11">
        <f t="shared" si="24"/>
        <v>1.2149999999999999E-2</v>
      </c>
      <c r="F47" s="11">
        <f t="shared" si="24"/>
        <v>1.35E-2</v>
      </c>
      <c r="G47" s="11">
        <v>1.4999999999999999E-2</v>
      </c>
      <c r="H47" s="11">
        <f>G47+(G47*20%)</f>
        <v>1.7999999999999999E-2</v>
      </c>
      <c r="I47" s="11">
        <v>0.2</v>
      </c>
      <c r="J47" s="11">
        <v>0.03</v>
      </c>
      <c r="K47" s="11">
        <f>I47</f>
        <v>0.2</v>
      </c>
      <c r="L47" s="11">
        <f>H47</f>
        <v>1.7999999999999999E-2</v>
      </c>
      <c r="M47" s="4"/>
      <c r="N47" s="6"/>
      <c r="O47" s="9"/>
      <c r="P47" s="7"/>
      <c r="Q47" s="7"/>
      <c r="R47" s="7"/>
      <c r="S47" s="7"/>
      <c r="T47" s="7"/>
      <c r="U47" s="7"/>
      <c r="V47" s="7"/>
      <c r="W47" s="7"/>
      <c r="X47" s="7"/>
      <c r="Y47" s="8"/>
      <c r="Z47" s="9" t="s">
        <v>35</v>
      </c>
      <c r="AA47" s="9"/>
      <c r="AB47" s="10"/>
      <c r="AC47" s="11" t="s">
        <v>36</v>
      </c>
      <c r="AD47" s="11" t="s">
        <v>36</v>
      </c>
      <c r="AE47" s="11" t="s">
        <v>36</v>
      </c>
      <c r="AF47" s="11" t="s">
        <v>36</v>
      </c>
      <c r="AG47" s="11" t="s">
        <v>36</v>
      </c>
      <c r="AH47" s="11" t="s">
        <v>36</v>
      </c>
      <c r="AI47" s="11" t="s">
        <v>36</v>
      </c>
      <c r="AJ47" s="11" t="s">
        <v>36</v>
      </c>
      <c r="AK47" s="4"/>
      <c r="AL47" s="9" t="s">
        <v>45</v>
      </c>
      <c r="AM47" s="9"/>
      <c r="AN47" s="10">
        <f>AO47*AO39+AP47*AP39+AQ47*AQ39+AR47*AR39+AS47*AS39+AT47*AT39+AU47*AU39+AV47*AV39</f>
        <v>0.32</v>
      </c>
      <c r="AO47" s="11">
        <f t="shared" si="19"/>
        <v>8.1000000000000013E-3</v>
      </c>
      <c r="AP47" s="11">
        <f t="shared" si="19"/>
        <v>9.0000000000000011E-3</v>
      </c>
      <c r="AQ47" s="11">
        <v>0.01</v>
      </c>
      <c r="AR47" s="11">
        <f t="shared" si="20"/>
        <v>1.2E-2</v>
      </c>
      <c r="AS47" s="11">
        <f>AR47</f>
        <v>1.2E-2</v>
      </c>
      <c r="AT47" s="11">
        <f>AQ47*2</f>
        <v>0.02</v>
      </c>
      <c r="AU47" s="11">
        <f t="shared" si="21"/>
        <v>1.2E-2</v>
      </c>
      <c r="AV47" s="11">
        <f>AQ47</f>
        <v>0.01</v>
      </c>
      <c r="AW47" s="4"/>
      <c r="AX47" s="9" t="s">
        <v>35</v>
      </c>
      <c r="AY47" s="9"/>
      <c r="AZ47" s="12"/>
      <c r="BA47" s="11" t="s">
        <v>36</v>
      </c>
      <c r="BB47" s="11" t="s">
        <v>36</v>
      </c>
      <c r="BC47" s="11" t="s">
        <v>36</v>
      </c>
      <c r="BD47" s="11" t="s">
        <v>36</v>
      </c>
      <c r="BE47" s="11" t="s">
        <v>36</v>
      </c>
      <c r="BF47" s="11" t="s">
        <v>36</v>
      </c>
      <c r="BG47" s="11" t="s">
        <v>36</v>
      </c>
      <c r="BH47" s="11" t="s">
        <v>36</v>
      </c>
      <c r="BI47" s="4"/>
      <c r="BJ47" s="4"/>
      <c r="BK47" s="4"/>
      <c r="BL47" s="5" t="s">
        <v>15</v>
      </c>
      <c r="BM47" s="5" t="s">
        <v>16</v>
      </c>
      <c r="BN47" s="5" t="s">
        <v>17</v>
      </c>
      <c r="BO47" s="5" t="s">
        <v>18</v>
      </c>
      <c r="BP47" s="5" t="s">
        <v>19</v>
      </c>
      <c r="BQ47" s="5" t="s">
        <v>20</v>
      </c>
      <c r="BR47" s="5" t="s">
        <v>21</v>
      </c>
      <c r="BS47" s="5" t="s">
        <v>22</v>
      </c>
      <c r="BT47" s="5" t="s">
        <v>23</v>
      </c>
      <c r="BU47" s="5"/>
    </row>
    <row r="48" spans="2:85" ht="18" customHeight="1" x14ac:dyDescent="0.25">
      <c r="B48" s="9" t="s">
        <v>54</v>
      </c>
      <c r="C48" s="9"/>
      <c r="D48" s="10">
        <f>E48*E45+F48*F45+G48*G45+H48*H45+I48*I45+J48*J45+K48*K45+L48*L45</f>
        <v>0</v>
      </c>
      <c r="E48" s="11">
        <f t="shared" si="24"/>
        <v>3.2399999999999998E-3</v>
      </c>
      <c r="F48" s="11">
        <f t="shared" si="24"/>
        <v>3.5999999999999999E-3</v>
      </c>
      <c r="G48" s="11">
        <v>4.0000000000000001E-3</v>
      </c>
      <c r="H48" s="11">
        <f>G48+(G48*20%)</f>
        <v>4.8000000000000004E-3</v>
      </c>
      <c r="I48" s="11">
        <f>H48+(H48*10%)</f>
        <v>5.2800000000000008E-3</v>
      </c>
      <c r="J48" s="11">
        <v>5.0000000000000001E-3</v>
      </c>
      <c r="K48" s="11">
        <f>I48</f>
        <v>5.2800000000000008E-3</v>
      </c>
      <c r="L48" s="11">
        <f>H48</f>
        <v>4.8000000000000004E-3</v>
      </c>
      <c r="M48" s="4"/>
      <c r="N48" s="9" t="s">
        <v>96</v>
      </c>
      <c r="O48" s="9"/>
      <c r="P48" s="15"/>
      <c r="Q48" s="15"/>
      <c r="R48" s="15"/>
      <c r="S48" s="15"/>
      <c r="T48" s="15"/>
      <c r="U48" s="4"/>
      <c r="V48" s="4"/>
      <c r="W48" s="4"/>
      <c r="X48" s="4"/>
      <c r="Y48" s="4"/>
      <c r="AL48" s="9" t="s">
        <v>33</v>
      </c>
      <c r="AM48" s="9"/>
      <c r="AN48" s="10">
        <f>AO48*AO39+AP48*AP39+AQ48*AQ39+AR48*AR39+AS48*AS39+AT48*AT39+AU48*AU39+AV48*AV39</f>
        <v>0.08</v>
      </c>
      <c r="AO48" s="11">
        <v>5.0000000000000001E-3</v>
      </c>
      <c r="AP48" s="11">
        <v>5.0000000000000001E-3</v>
      </c>
      <c r="AQ48" s="11">
        <v>5.0000000000000001E-3</v>
      </c>
      <c r="AR48" s="11">
        <v>5.0000000000000001E-3</v>
      </c>
      <c r="AS48" s="11">
        <v>5.0000000000000001E-3</v>
      </c>
      <c r="AT48" s="11">
        <v>5.0000000000000001E-3</v>
      </c>
      <c r="AU48" s="11">
        <v>5.0000000000000001E-3</v>
      </c>
      <c r="AV48" s="11">
        <v>5.0000000000000001E-3</v>
      </c>
      <c r="AW48" s="4"/>
      <c r="BJ48" s="6" t="s">
        <v>24</v>
      </c>
      <c r="BK48" s="6"/>
      <c r="BL48" s="7">
        <f>SUM(BM48:BU48)</f>
        <v>342</v>
      </c>
      <c r="BM48" s="7">
        <v>138</v>
      </c>
      <c r="BN48" s="7">
        <v>42</v>
      </c>
      <c r="BO48" s="7">
        <v>45</v>
      </c>
      <c r="BP48" s="7"/>
      <c r="BQ48" s="7">
        <v>53</v>
      </c>
      <c r="BR48" s="7">
        <v>39</v>
      </c>
      <c r="BS48" s="7">
        <v>5</v>
      </c>
      <c r="BT48" s="7">
        <v>20</v>
      </c>
      <c r="BU48" s="8"/>
    </row>
    <row r="49" spans="1:85" ht="18" customHeight="1" x14ac:dyDescent="0.25">
      <c r="B49" s="9" t="s">
        <v>33</v>
      </c>
      <c r="C49" s="9"/>
      <c r="D49" s="10">
        <f>E49*E45+F49*F45+G49*G45+H49*H45+I49*I45+J49*J45+K49*K45+L49*L45</f>
        <v>0</v>
      </c>
      <c r="E49" s="11">
        <v>5.0000000000000001E-3</v>
      </c>
      <c r="F49" s="11">
        <v>5.0000000000000001E-3</v>
      </c>
      <c r="G49" s="11">
        <v>5.0000000000000001E-3</v>
      </c>
      <c r="H49" s="11">
        <v>5.0000000000000001E-3</v>
      </c>
      <c r="I49" s="11">
        <v>5.0000000000000001E-3</v>
      </c>
      <c r="J49" s="11">
        <v>5.0000000000000001E-3</v>
      </c>
      <c r="K49" s="11">
        <v>5.0000000000000001E-3</v>
      </c>
      <c r="L49" s="11">
        <v>5.0000000000000001E-3</v>
      </c>
      <c r="M49" s="4"/>
      <c r="N49" s="9" t="s">
        <v>32</v>
      </c>
      <c r="O49" s="9"/>
      <c r="P49" s="15"/>
      <c r="Q49" s="11"/>
      <c r="R49" s="11"/>
      <c r="S49" s="11"/>
      <c r="T49" s="11"/>
      <c r="U49" s="11"/>
      <c r="V49" s="11"/>
      <c r="W49" s="11"/>
      <c r="X49" s="11"/>
      <c r="Y49" s="4"/>
      <c r="AL49" s="9" t="s">
        <v>35</v>
      </c>
      <c r="AM49" s="9"/>
      <c r="AN49" s="15"/>
      <c r="AO49" s="4" t="s">
        <v>36</v>
      </c>
      <c r="AP49" s="4" t="s">
        <v>36</v>
      </c>
      <c r="AQ49" s="4" t="s">
        <v>36</v>
      </c>
      <c r="AR49" s="4" t="s">
        <v>36</v>
      </c>
      <c r="AS49" s="4" t="s">
        <v>36</v>
      </c>
      <c r="AT49" s="4" t="s">
        <v>36</v>
      </c>
      <c r="AU49" s="4" t="s">
        <v>36</v>
      </c>
      <c r="AV49" s="4" t="s">
        <v>36</v>
      </c>
      <c r="AW49" s="4"/>
      <c r="BJ49" s="9" t="s">
        <v>94</v>
      </c>
      <c r="BK49" s="9"/>
      <c r="BL49" s="10">
        <f>BM49*BM48+BN49*BN48+BO49*BO48+BP49*BP48+BQ49*BQ48+BR49*BR48+BS49*BS48+BT49*BT48</f>
        <v>19.004999999999999</v>
      </c>
      <c r="BM49" s="11">
        <f t="shared" ref="BM49:BN51" si="25">BN49-(BN49*10%)</f>
        <v>4.0500000000000001E-2</v>
      </c>
      <c r="BN49" s="11">
        <f t="shared" si="25"/>
        <v>4.4999999999999998E-2</v>
      </c>
      <c r="BO49" s="11">
        <v>0.05</v>
      </c>
      <c r="BP49" s="11">
        <f t="shared" ref="BP49:BQ51" si="26">BO49+(BO49*20%)</f>
        <v>6.0000000000000005E-2</v>
      </c>
      <c r="BQ49" s="11">
        <f t="shared" si="26"/>
        <v>7.2000000000000008E-2</v>
      </c>
      <c r="BR49" s="11">
        <v>0.1</v>
      </c>
      <c r="BS49" s="11">
        <f>BQ49</f>
        <v>7.2000000000000008E-2</v>
      </c>
      <c r="BT49" s="11">
        <f>BP49</f>
        <v>6.0000000000000005E-2</v>
      </c>
      <c r="BU49" s="4"/>
    </row>
    <row r="50" spans="1:85" ht="18" customHeight="1" x14ac:dyDescent="0.25">
      <c r="B50" s="9" t="s">
        <v>35</v>
      </c>
      <c r="C50" s="9"/>
      <c r="D50" s="15"/>
      <c r="E50" s="11" t="s">
        <v>36</v>
      </c>
      <c r="F50" s="11" t="s">
        <v>36</v>
      </c>
      <c r="G50" s="11" t="s">
        <v>36</v>
      </c>
      <c r="H50" s="11" t="s">
        <v>36</v>
      </c>
      <c r="I50" s="11" t="s">
        <v>36</v>
      </c>
      <c r="J50" s="11" t="s">
        <v>36</v>
      </c>
      <c r="K50" s="11" t="s">
        <v>36</v>
      </c>
      <c r="L50" s="11" t="s">
        <v>36</v>
      </c>
      <c r="M50" s="4"/>
      <c r="N50" s="9" t="s">
        <v>52</v>
      </c>
      <c r="O50" s="9"/>
      <c r="P50" s="15"/>
      <c r="Q50" s="11"/>
      <c r="R50" s="11"/>
      <c r="S50" s="11"/>
      <c r="T50" s="11"/>
      <c r="U50" s="11"/>
      <c r="V50" s="11"/>
      <c r="W50" s="11"/>
      <c r="X50" s="11"/>
      <c r="Y50" s="4"/>
      <c r="BJ50" s="9" t="s">
        <v>58</v>
      </c>
      <c r="BK50" s="9"/>
      <c r="BL50" s="10">
        <f>BM50*BM48+BN50*BN48+BO50*BO48+BP50*BP48+BQ50*BQ48+BR50*BR48+BS50*BS48+BT50*BT48</f>
        <v>19.004999999999999</v>
      </c>
      <c r="BM50" s="11">
        <f t="shared" si="25"/>
        <v>4.0500000000000001E-2</v>
      </c>
      <c r="BN50" s="11">
        <f t="shared" si="25"/>
        <v>4.4999999999999998E-2</v>
      </c>
      <c r="BO50" s="11">
        <v>0.05</v>
      </c>
      <c r="BP50" s="11">
        <f t="shared" si="26"/>
        <v>6.0000000000000005E-2</v>
      </c>
      <c r="BQ50" s="11">
        <f t="shared" si="26"/>
        <v>7.2000000000000008E-2</v>
      </c>
      <c r="BR50" s="11">
        <v>0.1</v>
      </c>
      <c r="BS50" s="11">
        <f>BQ50</f>
        <v>7.2000000000000008E-2</v>
      </c>
      <c r="BT50" s="11">
        <f>BP50</f>
        <v>6.0000000000000005E-2</v>
      </c>
      <c r="BU50" s="4"/>
    </row>
    <row r="51" spans="1:85" ht="18" customHeight="1" x14ac:dyDescent="0.25">
      <c r="N51" s="9" t="s">
        <v>35</v>
      </c>
      <c r="P51" s="4"/>
      <c r="Q51" s="4" t="s">
        <v>36</v>
      </c>
      <c r="R51" s="4" t="s">
        <v>36</v>
      </c>
      <c r="S51" s="4" t="s">
        <v>36</v>
      </c>
      <c r="T51" s="4" t="s">
        <v>36</v>
      </c>
      <c r="U51" s="4" t="s">
        <v>36</v>
      </c>
      <c r="V51" s="4" t="s">
        <v>36</v>
      </c>
      <c r="W51" s="4" t="s">
        <v>36</v>
      </c>
      <c r="X51" s="4" t="s">
        <v>36</v>
      </c>
      <c r="Y51" s="4"/>
      <c r="BJ51" s="9" t="s">
        <v>47</v>
      </c>
      <c r="BK51" s="9"/>
      <c r="BL51" s="10">
        <f>BM51*BM48+BN51*BN48+BO51*BO48+BP51*BP48+BQ51*BQ48+BR51*BR48+BS51*BS48+BT51*BT48</f>
        <v>19.004999999999999</v>
      </c>
      <c r="BM51" s="11">
        <f t="shared" si="25"/>
        <v>4.0500000000000001E-2</v>
      </c>
      <c r="BN51" s="11">
        <f t="shared" si="25"/>
        <v>4.4999999999999998E-2</v>
      </c>
      <c r="BO51" s="11">
        <v>0.05</v>
      </c>
      <c r="BP51" s="11">
        <f t="shared" si="26"/>
        <v>6.0000000000000005E-2</v>
      </c>
      <c r="BQ51" s="11">
        <f t="shared" si="26"/>
        <v>7.2000000000000008E-2</v>
      </c>
      <c r="BR51" s="11">
        <v>0.1</v>
      </c>
      <c r="BS51" s="11">
        <f>BQ51</f>
        <v>7.2000000000000008E-2</v>
      </c>
      <c r="BT51" s="11">
        <f>BP51</f>
        <v>6.0000000000000005E-2</v>
      </c>
      <c r="BU51" s="4"/>
    </row>
    <row r="52" spans="1:85" ht="18" customHeight="1" x14ac:dyDescent="0.25">
      <c r="BJ52" s="9" t="s">
        <v>33</v>
      </c>
      <c r="BK52" s="9"/>
      <c r="BL52" s="10">
        <f>BM52*BM48+BN52*BN48+BO52*BO48+BP52*BP48+BQ52*BQ48+BR52*BR48+BS52*BS48+BT52*BT48</f>
        <v>1.7100000000000002</v>
      </c>
      <c r="BM52" s="11">
        <v>5.0000000000000001E-3</v>
      </c>
      <c r="BN52" s="11">
        <v>5.0000000000000001E-3</v>
      </c>
      <c r="BO52" s="11">
        <v>5.0000000000000001E-3</v>
      </c>
      <c r="BP52" s="11">
        <v>5.0000000000000001E-3</v>
      </c>
      <c r="BQ52" s="11">
        <v>5.0000000000000001E-3</v>
      </c>
      <c r="BR52" s="11">
        <v>5.0000000000000001E-3</v>
      </c>
      <c r="BS52" s="11">
        <v>5.0000000000000001E-3</v>
      </c>
      <c r="BT52" s="11">
        <v>5.0000000000000001E-3</v>
      </c>
      <c r="BU52" s="4"/>
    </row>
    <row r="53" spans="1:85" ht="18" customHeight="1" x14ac:dyDescent="0.25">
      <c r="BJ53" s="9" t="s">
        <v>35</v>
      </c>
      <c r="BK53" s="9"/>
      <c r="BL53" s="4"/>
      <c r="BM53" s="4" t="s">
        <v>36</v>
      </c>
      <c r="BN53" s="4" t="s">
        <v>36</v>
      </c>
      <c r="BO53" s="4" t="s">
        <v>36</v>
      </c>
      <c r="BP53" s="4" t="s">
        <v>36</v>
      </c>
      <c r="BQ53" s="4" t="s">
        <v>36</v>
      </c>
      <c r="BR53" s="4" t="s">
        <v>36</v>
      </c>
      <c r="BS53" s="4" t="s">
        <v>36</v>
      </c>
      <c r="BT53" s="4" t="s">
        <v>36</v>
      </c>
      <c r="BU53" s="4"/>
    </row>
    <row r="54" spans="1:85" ht="18" customHeight="1" x14ac:dyDescent="0.25">
      <c r="B54" s="205" t="s">
        <v>97</v>
      </c>
      <c r="C54" s="205"/>
      <c r="D54" s="205"/>
      <c r="E54" s="205"/>
      <c r="F54" s="205"/>
      <c r="G54" s="205"/>
      <c r="H54" s="205"/>
      <c r="I54" s="205"/>
      <c r="J54" s="205"/>
      <c r="K54" s="205"/>
      <c r="L54" s="205"/>
      <c r="M54" s="205"/>
      <c r="N54" s="194" t="s">
        <v>60</v>
      </c>
      <c r="O54" s="195"/>
      <c r="P54" s="195"/>
      <c r="Q54" s="195"/>
      <c r="R54" s="195"/>
      <c r="S54" s="195"/>
      <c r="T54" s="195"/>
      <c r="U54" s="195"/>
      <c r="V54" s="195"/>
      <c r="W54" s="195"/>
      <c r="X54" s="195"/>
      <c r="Y54" s="196"/>
      <c r="Z54" s="194" t="s">
        <v>60</v>
      </c>
      <c r="AA54" s="195"/>
      <c r="AB54" s="195"/>
      <c r="AC54" s="195"/>
      <c r="AD54" s="195"/>
      <c r="AE54" s="195"/>
      <c r="AF54" s="195"/>
      <c r="AG54" s="195"/>
      <c r="AH54" s="195"/>
      <c r="AI54" s="195"/>
      <c r="AJ54" s="195"/>
      <c r="AK54" s="196"/>
      <c r="AL54" s="205" t="s">
        <v>97</v>
      </c>
      <c r="AM54" s="205"/>
      <c r="AN54" s="205"/>
      <c r="AO54" s="205"/>
      <c r="AP54" s="205"/>
      <c r="AQ54" s="205"/>
      <c r="AR54" s="205"/>
      <c r="AS54" s="205"/>
      <c r="AT54" s="205"/>
      <c r="AU54" s="205"/>
      <c r="AV54" s="205"/>
      <c r="AW54" s="205"/>
      <c r="AX54" s="194" t="s">
        <v>60</v>
      </c>
      <c r="AY54" s="195"/>
      <c r="AZ54" s="195"/>
      <c r="BA54" s="195"/>
      <c r="BB54" s="195"/>
      <c r="BC54" s="195"/>
      <c r="BD54" s="195"/>
      <c r="BE54" s="195"/>
      <c r="BF54" s="195"/>
      <c r="BG54" s="195"/>
      <c r="BH54" s="195"/>
      <c r="BI54" s="196"/>
      <c r="BJ54" s="205" t="s">
        <v>97</v>
      </c>
      <c r="BK54" s="205"/>
      <c r="BL54" s="205"/>
      <c r="BM54" s="205"/>
      <c r="BN54" s="205"/>
      <c r="BO54" s="205"/>
      <c r="BP54" s="205"/>
      <c r="BQ54" s="205"/>
      <c r="BR54" s="205"/>
      <c r="BS54" s="205"/>
      <c r="BT54" s="205"/>
      <c r="BU54" s="205"/>
      <c r="BV54" s="205" t="s">
        <v>60</v>
      </c>
      <c r="BW54" s="205"/>
      <c r="BX54" s="205"/>
      <c r="BY54" s="205"/>
      <c r="BZ54" s="205"/>
      <c r="CA54" s="205"/>
      <c r="CB54" s="205"/>
      <c r="CC54" s="205"/>
      <c r="CD54" s="205"/>
      <c r="CE54" s="205"/>
      <c r="CF54" s="205"/>
      <c r="CG54" s="205"/>
    </row>
    <row r="55" spans="1:85" ht="18" customHeight="1" x14ac:dyDescent="0.25">
      <c r="B55" s="4"/>
      <c r="C55" s="4"/>
      <c r="D55" s="5" t="s">
        <v>15</v>
      </c>
      <c r="E55" s="5" t="s">
        <v>16</v>
      </c>
      <c r="F55" s="5" t="s">
        <v>17</v>
      </c>
      <c r="G55" s="5" t="s">
        <v>18</v>
      </c>
      <c r="H55" s="5" t="s">
        <v>19</v>
      </c>
      <c r="I55" s="5" t="s">
        <v>20</v>
      </c>
      <c r="J55" s="5" t="s">
        <v>21</v>
      </c>
      <c r="K55" s="5" t="s">
        <v>22</v>
      </c>
      <c r="L55" s="5" t="s">
        <v>23</v>
      </c>
      <c r="M55" s="5"/>
      <c r="N55" s="4"/>
      <c r="O55" s="4"/>
      <c r="P55" s="5" t="s">
        <v>15</v>
      </c>
      <c r="Q55" s="5" t="s">
        <v>16</v>
      </c>
      <c r="R55" s="5" t="s">
        <v>17</v>
      </c>
      <c r="S55" s="5" t="s">
        <v>18</v>
      </c>
      <c r="T55" s="5" t="s">
        <v>19</v>
      </c>
      <c r="U55" s="5" t="s">
        <v>20</v>
      </c>
      <c r="V55" s="5" t="s">
        <v>21</v>
      </c>
      <c r="W55" s="5" t="s">
        <v>22</v>
      </c>
      <c r="X55" s="5" t="s">
        <v>23</v>
      </c>
      <c r="Y55" s="5"/>
      <c r="Z55" s="4"/>
      <c r="AA55" s="4"/>
      <c r="AB55" s="5" t="s">
        <v>15</v>
      </c>
      <c r="AC55" s="5" t="s">
        <v>16</v>
      </c>
      <c r="AD55" s="5" t="s">
        <v>17</v>
      </c>
      <c r="AE55" s="5" t="s">
        <v>18</v>
      </c>
      <c r="AF55" s="5" t="s">
        <v>19</v>
      </c>
      <c r="AG55" s="5" t="s">
        <v>20</v>
      </c>
      <c r="AH55" s="5" t="s">
        <v>21</v>
      </c>
      <c r="AI55" s="5" t="s">
        <v>22</v>
      </c>
      <c r="AJ55" s="5" t="s">
        <v>23</v>
      </c>
      <c r="AK55" s="5"/>
      <c r="AL55" s="4"/>
      <c r="AM55" s="4"/>
      <c r="AN55" s="5" t="s">
        <v>15</v>
      </c>
      <c r="AO55" s="5" t="s">
        <v>16</v>
      </c>
      <c r="AP55" s="5" t="s">
        <v>17</v>
      </c>
      <c r="AQ55" s="5" t="s">
        <v>18</v>
      </c>
      <c r="AR55" s="5" t="s">
        <v>19</v>
      </c>
      <c r="AS55" s="5" t="s">
        <v>20</v>
      </c>
      <c r="AT55" s="5" t="s">
        <v>21</v>
      </c>
      <c r="AU55" s="5" t="s">
        <v>22</v>
      </c>
      <c r="AV55" s="5" t="s">
        <v>23</v>
      </c>
      <c r="AW55" s="5"/>
      <c r="AX55" s="4"/>
      <c r="AY55" s="4"/>
      <c r="AZ55" s="5" t="s">
        <v>15</v>
      </c>
      <c r="BA55" s="5" t="s">
        <v>16</v>
      </c>
      <c r="BB55" s="5" t="s">
        <v>17</v>
      </c>
      <c r="BC55" s="5" t="s">
        <v>18</v>
      </c>
      <c r="BD55" s="5" t="s">
        <v>19</v>
      </c>
      <c r="BE55" s="5" t="s">
        <v>20</v>
      </c>
      <c r="BF55" s="5" t="s">
        <v>21</v>
      </c>
      <c r="BG55" s="5" t="s">
        <v>22</v>
      </c>
      <c r="BH55" s="5" t="s">
        <v>23</v>
      </c>
      <c r="BI55" s="5"/>
      <c r="BJ55" s="4"/>
      <c r="BK55" s="4"/>
      <c r="BL55" s="5" t="s">
        <v>15</v>
      </c>
      <c r="BM55" s="5" t="s">
        <v>16</v>
      </c>
      <c r="BN55" s="5" t="s">
        <v>17</v>
      </c>
      <c r="BO55" s="5" t="s">
        <v>18</v>
      </c>
      <c r="BP55" s="5" t="s">
        <v>19</v>
      </c>
      <c r="BQ55" s="5" t="s">
        <v>20</v>
      </c>
      <c r="BR55" s="5" t="s">
        <v>21</v>
      </c>
      <c r="BS55" s="5" t="s">
        <v>22</v>
      </c>
      <c r="BT55" s="5" t="s">
        <v>23</v>
      </c>
      <c r="BU55" s="5"/>
      <c r="BV55" s="4"/>
      <c r="BW55" s="4"/>
      <c r="BX55" s="5" t="s">
        <v>15</v>
      </c>
      <c r="BY55" s="5" t="s">
        <v>16</v>
      </c>
      <c r="BZ55" s="5" t="s">
        <v>17</v>
      </c>
      <c r="CA55" s="5" t="s">
        <v>18</v>
      </c>
      <c r="CB55" s="5" t="s">
        <v>19</v>
      </c>
      <c r="CC55" s="5" t="s">
        <v>20</v>
      </c>
      <c r="CD55" s="5" t="s">
        <v>21</v>
      </c>
      <c r="CE55" s="5" t="s">
        <v>22</v>
      </c>
      <c r="CF55" s="5" t="s">
        <v>23</v>
      </c>
      <c r="CG55" s="5"/>
    </row>
    <row r="56" spans="1:85" ht="18" customHeight="1" x14ac:dyDescent="0.25">
      <c r="B56" s="6" t="s">
        <v>24</v>
      </c>
      <c r="C56" s="6"/>
      <c r="D56" s="7">
        <f>SUM(E56:M56)</f>
        <v>0</v>
      </c>
      <c r="E56" s="7"/>
      <c r="F56" s="7"/>
      <c r="G56" s="7"/>
      <c r="H56" s="7"/>
      <c r="I56" s="7"/>
      <c r="J56" s="7"/>
      <c r="K56" s="7"/>
      <c r="L56" s="7"/>
      <c r="M56" s="4"/>
      <c r="N56" s="6" t="s">
        <v>24</v>
      </c>
      <c r="O56" s="6"/>
      <c r="P56" s="7">
        <f>SUM(Q56:Y56)</f>
        <v>0</v>
      </c>
      <c r="Q56" s="7"/>
      <c r="R56" s="7"/>
      <c r="S56" s="7"/>
      <c r="T56" s="7"/>
      <c r="U56" s="7"/>
      <c r="V56" s="7"/>
      <c r="W56" s="7"/>
      <c r="X56" s="7"/>
      <c r="Y56" s="4"/>
      <c r="Z56" s="6" t="s">
        <v>24</v>
      </c>
      <c r="AA56" s="6"/>
      <c r="AB56" s="7">
        <f>SUM(AC56:AK56)</f>
        <v>0</v>
      </c>
      <c r="AC56" s="7"/>
      <c r="AD56" s="7"/>
      <c r="AE56" s="7"/>
      <c r="AF56" s="7"/>
      <c r="AG56" s="7"/>
      <c r="AH56" s="7"/>
      <c r="AI56" s="7"/>
      <c r="AJ56" s="7"/>
      <c r="AK56" s="4"/>
      <c r="AL56" s="6" t="s">
        <v>24</v>
      </c>
      <c r="AM56" s="6"/>
      <c r="AN56" s="7">
        <f>SUM(AO56:AW56)</f>
        <v>0</v>
      </c>
      <c r="AO56" s="7"/>
      <c r="AP56" s="7"/>
      <c r="AQ56" s="7"/>
      <c r="AR56" s="7"/>
      <c r="AS56" s="7"/>
      <c r="AT56" s="7"/>
      <c r="AU56" s="7"/>
      <c r="AV56" s="7"/>
      <c r="AW56" s="4"/>
      <c r="AX56" s="6" t="s">
        <v>24</v>
      </c>
      <c r="AY56" s="6"/>
      <c r="AZ56" s="7">
        <f>SUM(BA56:BI56)</f>
        <v>0</v>
      </c>
      <c r="BA56" s="7"/>
      <c r="BB56" s="7"/>
      <c r="BC56" s="7"/>
      <c r="BD56" s="7"/>
      <c r="BE56" s="7"/>
      <c r="BF56" s="7"/>
      <c r="BG56" s="7"/>
      <c r="BH56" s="7"/>
      <c r="BI56" s="4"/>
      <c r="BJ56" s="6" t="s">
        <v>24</v>
      </c>
      <c r="BK56" s="6"/>
      <c r="BL56" s="7">
        <f>SUM(BM56:BU56)</f>
        <v>0</v>
      </c>
      <c r="BM56" s="7"/>
      <c r="BN56" s="7"/>
      <c r="BO56" s="7"/>
      <c r="BP56" s="7"/>
      <c r="BQ56" s="7"/>
      <c r="BR56" s="7"/>
      <c r="BS56" s="7"/>
      <c r="BT56" s="7"/>
      <c r="BU56" s="4"/>
      <c r="BV56" s="6" t="s">
        <v>24</v>
      </c>
      <c r="BW56" s="6"/>
      <c r="BX56" s="7">
        <f>SUM(BY56:CG56)</f>
        <v>0</v>
      </c>
      <c r="BY56" s="7"/>
      <c r="BZ56" s="7"/>
      <c r="CA56" s="7"/>
      <c r="CB56" s="7"/>
      <c r="CC56" s="7"/>
      <c r="CD56" s="7"/>
      <c r="CE56" s="7"/>
      <c r="CF56" s="7"/>
      <c r="CG56" s="4"/>
    </row>
    <row r="57" spans="1:85" ht="18" customHeight="1" x14ac:dyDescent="0.25">
      <c r="B57" s="9" t="s">
        <v>61</v>
      </c>
      <c r="C57" s="9"/>
      <c r="D57" s="10">
        <f>(E57*E56+F57*F56+G57*G56+H57*H56+I57*I56+J57*J56+K57*K56+L57*L56)/24</f>
        <v>0</v>
      </c>
      <c r="E57" s="14"/>
      <c r="F57" s="14"/>
      <c r="G57" s="14"/>
      <c r="H57" s="14"/>
      <c r="I57" s="14"/>
      <c r="J57" s="14"/>
      <c r="K57" s="14"/>
      <c r="L57" s="14"/>
      <c r="M57" s="4"/>
      <c r="N57" s="9" t="s">
        <v>60</v>
      </c>
      <c r="O57" s="9"/>
      <c r="P57" s="10">
        <f>Q57*Q56+R57*R56+S57*S56+T57*T56+U57*U56+V57*V56+W57*W56+X57*X56</f>
        <v>0</v>
      </c>
      <c r="Q57" s="14">
        <v>1</v>
      </c>
      <c r="R57" s="14">
        <v>1</v>
      </c>
      <c r="S57" s="14">
        <v>1</v>
      </c>
      <c r="T57" s="14">
        <v>1</v>
      </c>
      <c r="U57" s="14">
        <v>1</v>
      </c>
      <c r="V57" s="14">
        <v>1</v>
      </c>
      <c r="W57" s="14">
        <v>1</v>
      </c>
      <c r="X57" s="14">
        <v>1</v>
      </c>
      <c r="Y57" s="4"/>
      <c r="Z57" s="9" t="s">
        <v>60</v>
      </c>
      <c r="AA57" s="9"/>
      <c r="AB57" s="10">
        <f>AC57*AC56+AD57*AD56+AE57*AE56+AF57*AF56+AG57*AG56+AH57*AH56+AI57*AI56+AJ57*AJ56</f>
        <v>0</v>
      </c>
      <c r="AC57" s="14">
        <v>1</v>
      </c>
      <c r="AD57" s="14">
        <v>1</v>
      </c>
      <c r="AE57" s="14">
        <v>1</v>
      </c>
      <c r="AF57" s="14">
        <v>1</v>
      </c>
      <c r="AG57" s="14">
        <v>1</v>
      </c>
      <c r="AH57" s="14">
        <v>1</v>
      </c>
      <c r="AI57" s="14">
        <v>1</v>
      </c>
      <c r="AJ57" s="14">
        <v>1</v>
      </c>
      <c r="AK57" s="4"/>
      <c r="AL57" s="9" t="s">
        <v>61</v>
      </c>
      <c r="AM57" s="9"/>
      <c r="AN57" s="10">
        <f>(AO57*AO56+AP57*AP56+AQ57*AQ56+AR57*AR56+AS57*AS56+AT57*AT56+AU57*AU56+AV57*AV56)/24</f>
        <v>0</v>
      </c>
      <c r="AO57" s="14"/>
      <c r="AP57" s="14"/>
      <c r="AQ57" s="14"/>
      <c r="AR57" s="14"/>
      <c r="AS57" s="14"/>
      <c r="AT57" s="14"/>
      <c r="AU57" s="14"/>
      <c r="AV57" s="14"/>
      <c r="AW57" s="4"/>
      <c r="AX57" s="9" t="s">
        <v>60</v>
      </c>
      <c r="AY57" s="9"/>
      <c r="AZ57" s="10">
        <f>BA57*BA56+BB57*BB56+BC57*BC56+BD57*BD56+BE57*BE56+BF57*BF56+BG57*BG56+BH57*BH56</f>
        <v>0</v>
      </c>
      <c r="BA57" s="14">
        <v>1</v>
      </c>
      <c r="BB57" s="14">
        <v>1</v>
      </c>
      <c r="BC57" s="14">
        <v>1</v>
      </c>
      <c r="BD57" s="14">
        <v>1</v>
      </c>
      <c r="BE57" s="14">
        <v>1</v>
      </c>
      <c r="BF57" s="14">
        <v>1</v>
      </c>
      <c r="BG57" s="14">
        <v>1</v>
      </c>
      <c r="BH57" s="14">
        <v>1</v>
      </c>
      <c r="BI57" s="4"/>
      <c r="BJ57" s="9" t="s">
        <v>61</v>
      </c>
      <c r="BK57" s="9"/>
      <c r="BL57" s="10">
        <f>(BM57*BM56+BN57*BN56+BO57*BO56+BP57*BP56+BQ57*BQ56+BR57*BR56+BS57*BS56+BT57*BT56)/24</f>
        <v>0</v>
      </c>
      <c r="BM57" s="14"/>
      <c r="BN57" s="14"/>
      <c r="BO57" s="14"/>
      <c r="BP57" s="14"/>
      <c r="BQ57" s="14"/>
      <c r="BR57" s="14"/>
      <c r="BS57" s="14"/>
      <c r="BT57" s="14"/>
      <c r="BU57" s="4"/>
      <c r="BV57" s="9" t="s">
        <v>60</v>
      </c>
      <c r="BW57" s="9"/>
      <c r="BX57" s="10">
        <f>BY57*BY56+BZ57*BZ56+CA57*CA56+CB57*CB56+CC57*CC56+CD57*CD56+CE57*CE56+CF57*CF56</f>
        <v>0</v>
      </c>
      <c r="BY57" s="14">
        <v>1</v>
      </c>
      <c r="BZ57" s="14">
        <v>1</v>
      </c>
      <c r="CA57" s="14">
        <v>1</v>
      </c>
      <c r="CB57" s="14">
        <v>1</v>
      </c>
      <c r="CC57" s="14">
        <v>1</v>
      </c>
      <c r="CD57" s="14">
        <v>1</v>
      </c>
      <c r="CE57" s="14">
        <v>1</v>
      </c>
      <c r="CF57" s="14">
        <v>1</v>
      </c>
      <c r="CG57" s="4"/>
    </row>
    <row r="58" spans="1:85" ht="18" customHeight="1" x14ac:dyDescent="0.25">
      <c r="B58" s="9" t="s">
        <v>98</v>
      </c>
      <c r="C58" s="9"/>
      <c r="D58" s="10">
        <f>(E58*E56+F58*F56+G58*G56+H58*H56+I58*I56+J58*J56+K58*K56+L58*L56)/24</f>
        <v>0</v>
      </c>
      <c r="E58" s="14"/>
      <c r="F58" s="14"/>
      <c r="G58" s="14"/>
      <c r="H58" s="14"/>
      <c r="I58" s="14"/>
      <c r="J58" s="11">
        <v>0.33333333333333331</v>
      </c>
      <c r="K58" s="14"/>
      <c r="L58" s="14"/>
      <c r="M58" s="4"/>
      <c r="O58" s="9"/>
      <c r="AL58" s="9" t="s">
        <v>98</v>
      </c>
      <c r="AM58" s="9"/>
      <c r="AN58" s="10">
        <f>(AO58*AO56+AP58*AP56+AQ58*AQ56+AR58*AR56+AS58*AS56+AT58*AT56+AU58*AU56+AV58*AV56)/24</f>
        <v>0</v>
      </c>
      <c r="AO58" s="14"/>
      <c r="AP58" s="14"/>
      <c r="AQ58" s="14"/>
      <c r="AR58" s="14"/>
      <c r="AS58" s="14"/>
      <c r="AT58" s="11">
        <v>0.33333333333333331</v>
      </c>
      <c r="AU58" s="14"/>
      <c r="AV58" s="14"/>
      <c r="AW58" s="4"/>
      <c r="AX58" s="9"/>
      <c r="AY58" s="9"/>
      <c r="AZ58" s="10"/>
      <c r="BA58" s="14"/>
      <c r="BB58" s="14"/>
      <c r="BC58" s="14"/>
      <c r="BD58" s="14"/>
      <c r="BE58" s="14"/>
      <c r="BF58" s="14"/>
      <c r="BG58" s="14"/>
      <c r="BH58" s="14"/>
      <c r="BI58" s="4"/>
      <c r="BJ58" s="9" t="s">
        <v>98</v>
      </c>
      <c r="BK58" s="9"/>
      <c r="BL58" s="10">
        <f>(BM58*BM56+BN58*BN56+BO58*BO56+BP58*BP56+BQ58*BQ56+BR58*BR56+BS58*BS56+BT58*BT56)/24</f>
        <v>0</v>
      </c>
      <c r="BM58" s="14"/>
      <c r="BN58" s="14"/>
      <c r="BO58" s="14"/>
      <c r="BP58" s="14"/>
      <c r="BQ58" s="14"/>
      <c r="BR58" s="11">
        <v>0.33333333333333331</v>
      </c>
      <c r="BS58" s="14"/>
      <c r="BT58" s="14"/>
      <c r="BU58" s="4"/>
    </row>
    <row r="59" spans="1:85" ht="18" customHeight="1" x14ac:dyDescent="0.25"/>
    <row r="60" spans="1:85" ht="18" customHeight="1" x14ac:dyDescent="0.25">
      <c r="A60" s="1" t="s">
        <v>99</v>
      </c>
      <c r="B60" s="201" t="s">
        <v>1</v>
      </c>
      <c r="C60" s="201"/>
      <c r="D60" s="201"/>
      <c r="E60" s="201"/>
      <c r="F60" s="201"/>
      <c r="G60" s="201"/>
      <c r="H60" s="201"/>
      <c r="I60" s="201"/>
      <c r="J60" s="201"/>
      <c r="K60" s="201"/>
      <c r="L60" s="201"/>
      <c r="M60" s="201"/>
      <c r="N60" s="201" t="s">
        <v>2</v>
      </c>
      <c r="O60" s="201"/>
      <c r="P60" s="201"/>
      <c r="Q60" s="201"/>
      <c r="R60" s="201"/>
      <c r="S60" s="201"/>
      <c r="T60" s="201"/>
      <c r="U60" s="201"/>
      <c r="V60" s="201"/>
      <c r="W60" s="201"/>
      <c r="X60" s="201"/>
      <c r="Y60" s="201"/>
      <c r="Z60" s="201" t="s">
        <v>3</v>
      </c>
      <c r="AA60" s="201"/>
      <c r="AB60" s="201"/>
      <c r="AC60" s="201"/>
      <c r="AD60" s="201"/>
      <c r="AE60" s="201"/>
      <c r="AF60" s="201"/>
      <c r="AG60" s="201"/>
      <c r="AH60" s="201"/>
      <c r="AI60" s="201"/>
      <c r="AJ60" s="201"/>
      <c r="AK60" s="201"/>
      <c r="AL60" s="201" t="s">
        <v>4</v>
      </c>
      <c r="AM60" s="201"/>
      <c r="AN60" s="201"/>
      <c r="AO60" s="201"/>
      <c r="AP60" s="201"/>
      <c r="AQ60" s="201"/>
      <c r="AR60" s="201"/>
      <c r="AS60" s="201"/>
      <c r="AT60" s="201"/>
      <c r="AU60" s="201"/>
      <c r="AV60" s="201"/>
      <c r="AW60" s="201"/>
      <c r="AX60" s="202" t="s">
        <v>5</v>
      </c>
      <c r="AY60" s="203"/>
      <c r="AZ60" s="203"/>
      <c r="BA60" s="203"/>
      <c r="BB60" s="203"/>
      <c r="BC60" s="203"/>
      <c r="BD60" s="203"/>
      <c r="BE60" s="203"/>
      <c r="BF60" s="203"/>
      <c r="BG60" s="203"/>
      <c r="BH60" s="203"/>
      <c r="BI60" s="204"/>
      <c r="BJ60" s="202" t="s">
        <v>6</v>
      </c>
      <c r="BK60" s="203"/>
      <c r="BL60" s="203"/>
      <c r="BM60" s="203"/>
      <c r="BN60" s="203"/>
      <c r="BO60" s="203"/>
      <c r="BP60" s="203"/>
      <c r="BQ60" s="203"/>
      <c r="BR60" s="203"/>
      <c r="BS60" s="203"/>
      <c r="BT60" s="203"/>
      <c r="BU60" s="204"/>
      <c r="BV60" s="202" t="s">
        <v>7</v>
      </c>
      <c r="BW60" s="203"/>
      <c r="BX60" s="203"/>
      <c r="BY60" s="203"/>
      <c r="BZ60" s="203"/>
      <c r="CA60" s="203"/>
      <c r="CB60" s="203"/>
      <c r="CC60" s="203"/>
      <c r="CD60" s="203"/>
      <c r="CE60" s="203"/>
      <c r="CF60" s="203"/>
      <c r="CG60" s="204"/>
    </row>
    <row r="61" spans="1:85" ht="18" customHeight="1" x14ac:dyDescent="0.25">
      <c r="A61" s="3" t="s">
        <v>8</v>
      </c>
      <c r="B61" s="194" t="s">
        <v>159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5"/>
      <c r="M61" s="196"/>
      <c r="N61" s="205" t="s">
        <v>101</v>
      </c>
      <c r="O61" s="205"/>
      <c r="P61" s="205"/>
      <c r="Q61" s="205"/>
      <c r="R61" s="205"/>
      <c r="S61" s="205"/>
      <c r="T61" s="205"/>
      <c r="U61" s="205"/>
      <c r="V61" s="205"/>
      <c r="W61" s="205"/>
      <c r="X61" s="205"/>
      <c r="Y61" s="205"/>
      <c r="Z61" s="194" t="s">
        <v>10</v>
      </c>
      <c r="AA61" s="195"/>
      <c r="AB61" s="195"/>
      <c r="AC61" s="195"/>
      <c r="AD61" s="195"/>
      <c r="AE61" s="195"/>
      <c r="AF61" s="195"/>
      <c r="AG61" s="195"/>
      <c r="AH61" s="195"/>
      <c r="AI61" s="195"/>
      <c r="AJ61" s="195"/>
      <c r="AK61" s="196"/>
      <c r="AL61" s="194" t="s">
        <v>161</v>
      </c>
      <c r="AM61" s="195"/>
      <c r="AN61" s="195"/>
      <c r="AO61" s="195"/>
      <c r="AP61" s="195"/>
      <c r="AQ61" s="195"/>
      <c r="AR61" s="195"/>
      <c r="AS61" s="195"/>
      <c r="AT61" s="195"/>
      <c r="AU61" s="195"/>
      <c r="AV61" s="195"/>
      <c r="AW61" s="196"/>
      <c r="AX61" s="194" t="s">
        <v>102</v>
      </c>
      <c r="AY61" s="195"/>
      <c r="AZ61" s="195"/>
      <c r="BA61" s="195"/>
      <c r="BB61" s="195"/>
      <c r="BC61" s="195"/>
      <c r="BD61" s="195"/>
      <c r="BE61" s="195"/>
      <c r="BF61" s="195"/>
      <c r="BG61" s="195"/>
      <c r="BH61" s="195"/>
      <c r="BI61" s="196"/>
      <c r="BJ61" s="194" t="s">
        <v>13</v>
      </c>
      <c r="BK61" s="195"/>
      <c r="BL61" s="195"/>
      <c r="BM61" s="195"/>
      <c r="BN61" s="195"/>
      <c r="BO61" s="195"/>
      <c r="BP61" s="195"/>
      <c r="BQ61" s="195"/>
      <c r="BR61" s="195"/>
      <c r="BS61" s="195"/>
      <c r="BT61" s="195"/>
      <c r="BU61" s="196"/>
      <c r="BV61" s="205" t="s">
        <v>101</v>
      </c>
      <c r="BW61" s="205"/>
      <c r="BX61" s="205"/>
      <c r="BY61" s="205"/>
      <c r="BZ61" s="205"/>
      <c r="CA61" s="205"/>
      <c r="CB61" s="205"/>
      <c r="CC61" s="205"/>
      <c r="CD61" s="205"/>
      <c r="CE61" s="205"/>
      <c r="CF61" s="205"/>
      <c r="CG61" s="205"/>
    </row>
    <row r="62" spans="1:85" ht="18" customHeight="1" x14ac:dyDescent="0.25">
      <c r="B62" s="4"/>
      <c r="C62" s="4"/>
      <c r="D62" s="5" t="s">
        <v>15</v>
      </c>
      <c r="E62" s="5" t="s">
        <v>16</v>
      </c>
      <c r="F62" s="5" t="s">
        <v>17</v>
      </c>
      <c r="G62" s="5" t="s">
        <v>18</v>
      </c>
      <c r="H62" s="5" t="s">
        <v>19</v>
      </c>
      <c r="I62" s="5" t="s">
        <v>20</v>
      </c>
      <c r="J62" s="5" t="s">
        <v>21</v>
      </c>
      <c r="K62" s="5" t="s">
        <v>22</v>
      </c>
      <c r="L62" s="5" t="s">
        <v>23</v>
      </c>
      <c r="M62" s="5"/>
      <c r="N62" s="4"/>
      <c r="O62" s="4"/>
      <c r="P62" s="5" t="s">
        <v>15</v>
      </c>
      <c r="Q62" s="5" t="s">
        <v>16</v>
      </c>
      <c r="R62" s="5" t="s">
        <v>17</v>
      </c>
      <c r="S62" s="5" t="s">
        <v>18</v>
      </c>
      <c r="T62" s="5" t="s">
        <v>19</v>
      </c>
      <c r="U62" s="5" t="s">
        <v>20</v>
      </c>
      <c r="V62" s="5" t="s">
        <v>21</v>
      </c>
      <c r="W62" s="5" t="s">
        <v>22</v>
      </c>
      <c r="X62" s="5" t="s">
        <v>23</v>
      </c>
      <c r="Y62" s="5"/>
      <c r="Z62" s="4"/>
      <c r="AA62" s="4"/>
      <c r="AB62" s="5" t="s">
        <v>15</v>
      </c>
      <c r="AC62" s="5" t="s">
        <v>16</v>
      </c>
      <c r="AD62" s="5" t="s">
        <v>17</v>
      </c>
      <c r="AE62" s="5" t="s">
        <v>18</v>
      </c>
      <c r="AF62" s="5" t="s">
        <v>19</v>
      </c>
      <c r="AG62" s="5" t="s">
        <v>20</v>
      </c>
      <c r="AH62" s="5" t="s">
        <v>21</v>
      </c>
      <c r="AI62" s="5" t="s">
        <v>22</v>
      </c>
      <c r="AJ62" s="5" t="s">
        <v>23</v>
      </c>
      <c r="AK62" s="5"/>
      <c r="AL62" s="4"/>
      <c r="AM62" s="4"/>
      <c r="AN62" s="5" t="s">
        <v>15</v>
      </c>
      <c r="AO62" s="5" t="s">
        <v>16</v>
      </c>
      <c r="AP62" s="5" t="s">
        <v>17</v>
      </c>
      <c r="AQ62" s="5" t="s">
        <v>18</v>
      </c>
      <c r="AR62" s="5" t="s">
        <v>19</v>
      </c>
      <c r="AS62" s="5" t="s">
        <v>20</v>
      </c>
      <c r="AT62" s="5" t="s">
        <v>21</v>
      </c>
      <c r="AU62" s="5" t="s">
        <v>22</v>
      </c>
      <c r="AV62" s="5" t="s">
        <v>23</v>
      </c>
      <c r="AW62" s="5"/>
      <c r="AX62" s="4"/>
      <c r="AY62" s="4"/>
      <c r="AZ62" s="5" t="s">
        <v>15</v>
      </c>
      <c r="BA62" s="5" t="s">
        <v>16</v>
      </c>
      <c r="BB62" s="5" t="s">
        <v>17</v>
      </c>
      <c r="BC62" s="5" t="s">
        <v>18</v>
      </c>
      <c r="BD62" s="5" t="s">
        <v>19</v>
      </c>
      <c r="BE62" s="5" t="s">
        <v>20</v>
      </c>
      <c r="BF62" s="5" t="s">
        <v>21</v>
      </c>
      <c r="BG62" s="5" t="s">
        <v>22</v>
      </c>
      <c r="BH62" s="5" t="s">
        <v>23</v>
      </c>
      <c r="BI62" s="5"/>
      <c r="BJ62" s="4"/>
      <c r="BK62" s="4"/>
      <c r="BL62" s="5" t="s">
        <v>15</v>
      </c>
      <c r="BM62" s="5" t="s">
        <v>16</v>
      </c>
      <c r="BN62" s="5" t="s">
        <v>17</v>
      </c>
      <c r="BO62" s="5" t="s">
        <v>18</v>
      </c>
      <c r="BP62" s="5" t="s">
        <v>19</v>
      </c>
      <c r="BQ62" s="5" t="s">
        <v>20</v>
      </c>
      <c r="BR62" s="5" t="s">
        <v>21</v>
      </c>
      <c r="BS62" s="5" t="s">
        <v>22</v>
      </c>
      <c r="BT62" s="5" t="s">
        <v>23</v>
      </c>
      <c r="BU62" s="5"/>
      <c r="BV62" s="4"/>
      <c r="BW62" s="4"/>
      <c r="BX62" s="5" t="s">
        <v>15</v>
      </c>
      <c r="BY62" s="5" t="s">
        <v>16</v>
      </c>
      <c r="BZ62" s="5" t="s">
        <v>17</v>
      </c>
      <c r="CA62" s="5" t="s">
        <v>18</v>
      </c>
      <c r="CB62" s="5" t="s">
        <v>19</v>
      </c>
      <c r="CC62" s="5" t="s">
        <v>20</v>
      </c>
      <c r="CD62" s="5" t="s">
        <v>21</v>
      </c>
      <c r="CE62" s="5" t="s">
        <v>22</v>
      </c>
      <c r="CF62" s="5" t="s">
        <v>23</v>
      </c>
      <c r="CG62" s="5"/>
    </row>
    <row r="63" spans="1:85" ht="18" customHeight="1" x14ac:dyDescent="0.25">
      <c r="B63" s="6" t="s">
        <v>24</v>
      </c>
      <c r="C63" s="6"/>
      <c r="D63" s="7">
        <f>SUM(E63:M63)</f>
        <v>0</v>
      </c>
      <c r="E63" s="7"/>
      <c r="F63" s="7"/>
      <c r="G63" s="7"/>
      <c r="H63" s="7"/>
      <c r="I63" s="7"/>
      <c r="J63" s="7"/>
      <c r="K63" s="7"/>
      <c r="L63" s="7"/>
      <c r="M63" s="8"/>
      <c r="N63" s="6" t="s">
        <v>24</v>
      </c>
      <c r="O63" s="6"/>
      <c r="P63" s="7">
        <f>SUM(Q63:Y63)</f>
        <v>0</v>
      </c>
      <c r="Q63" s="7"/>
      <c r="R63" s="7"/>
      <c r="S63" s="7"/>
      <c r="T63" s="7"/>
      <c r="U63" s="7"/>
      <c r="V63" s="7"/>
      <c r="W63" s="7"/>
      <c r="X63" s="7"/>
      <c r="Y63" s="4"/>
      <c r="Z63" s="6" t="s">
        <v>24</v>
      </c>
      <c r="AA63" s="6"/>
      <c r="AB63" s="7">
        <f>SUM(AC63:AK63)</f>
        <v>341</v>
      </c>
      <c r="AC63" s="7">
        <v>138</v>
      </c>
      <c r="AD63" s="7">
        <v>42</v>
      </c>
      <c r="AE63" s="7">
        <v>45</v>
      </c>
      <c r="AF63" s="7"/>
      <c r="AG63" s="7">
        <v>53</v>
      </c>
      <c r="AH63" s="7">
        <v>38</v>
      </c>
      <c r="AI63" s="7">
        <v>5</v>
      </c>
      <c r="AJ63" s="7">
        <v>20</v>
      </c>
      <c r="AK63" s="4"/>
      <c r="AL63" s="6" t="s">
        <v>24</v>
      </c>
      <c r="AM63" s="6"/>
      <c r="AN63" s="7">
        <f>SUM(AO63:AW63)</f>
        <v>328</v>
      </c>
      <c r="AO63" s="7">
        <v>138</v>
      </c>
      <c r="AP63" s="7">
        <v>42</v>
      </c>
      <c r="AQ63" s="7">
        <v>45</v>
      </c>
      <c r="AR63" s="7"/>
      <c r="AS63" s="7">
        <v>53</v>
      </c>
      <c r="AT63" s="7">
        <v>25</v>
      </c>
      <c r="AU63" s="7">
        <v>5</v>
      </c>
      <c r="AV63" s="7">
        <v>20</v>
      </c>
      <c r="AW63" s="4"/>
      <c r="AX63" s="6" t="s">
        <v>24</v>
      </c>
      <c r="AY63" s="6"/>
      <c r="AZ63" s="7">
        <f>SUM(BA63:BI63)</f>
        <v>337</v>
      </c>
      <c r="BA63" s="7">
        <v>138</v>
      </c>
      <c r="BB63" s="7">
        <v>42</v>
      </c>
      <c r="BC63" s="7">
        <v>45</v>
      </c>
      <c r="BD63" s="7"/>
      <c r="BE63" s="7">
        <v>53</v>
      </c>
      <c r="BF63" s="7">
        <v>34</v>
      </c>
      <c r="BG63" s="7">
        <v>5</v>
      </c>
      <c r="BH63" s="7">
        <v>20</v>
      </c>
      <c r="BI63" s="4"/>
      <c r="BJ63" s="6" t="s">
        <v>24</v>
      </c>
      <c r="BK63" s="6"/>
      <c r="BL63" s="7">
        <f>SUM(BM63:BU63)</f>
        <v>39</v>
      </c>
      <c r="BM63" s="7"/>
      <c r="BN63" s="7"/>
      <c r="BO63" s="7"/>
      <c r="BP63" s="7"/>
      <c r="BQ63" s="7"/>
      <c r="BR63" s="7">
        <v>38</v>
      </c>
      <c r="BS63" s="7">
        <v>1</v>
      </c>
      <c r="BT63" s="7"/>
      <c r="BU63" s="4"/>
      <c r="BV63" s="6" t="s">
        <v>24</v>
      </c>
      <c r="BW63" s="6"/>
      <c r="BX63" s="7">
        <f>SUM(BY63:CG63)</f>
        <v>21</v>
      </c>
      <c r="BY63" s="7"/>
      <c r="BZ63" s="7"/>
      <c r="CA63" s="7"/>
      <c r="CB63" s="7"/>
      <c r="CC63" s="7"/>
      <c r="CD63" s="7">
        <v>20</v>
      </c>
      <c r="CE63" s="7">
        <v>1</v>
      </c>
      <c r="CF63" s="7"/>
      <c r="CG63" s="4"/>
    </row>
    <row r="64" spans="1:85" ht="18" customHeight="1" x14ac:dyDescent="0.25">
      <c r="B64" s="9" t="s">
        <v>25</v>
      </c>
      <c r="C64" s="9"/>
      <c r="D64" s="10">
        <f>E64*E63+F64*F63+G64*G63+H64*H63+I64*I63+J64*J63+K64*K63+L64*L63</f>
        <v>0</v>
      </c>
      <c r="E64" s="11">
        <f t="shared" ref="E64:F67" si="27">F64-(F64*10%)</f>
        <v>6.0750000000000005E-2</v>
      </c>
      <c r="F64" s="11">
        <f t="shared" si="27"/>
        <v>6.7500000000000004E-2</v>
      </c>
      <c r="G64" s="11">
        <v>7.4999999999999997E-2</v>
      </c>
      <c r="H64" s="11">
        <f>G64+(G64*20%)</f>
        <v>0.09</v>
      </c>
      <c r="I64" s="11">
        <f>H64+(H64*10%)</f>
        <v>9.8999999999999991E-2</v>
      </c>
      <c r="J64" s="11">
        <v>0.1</v>
      </c>
      <c r="K64" s="11">
        <v>0.1</v>
      </c>
      <c r="L64" s="11">
        <f>H64</f>
        <v>0.09</v>
      </c>
      <c r="M64" s="4"/>
      <c r="N64" s="9" t="s">
        <v>103</v>
      </c>
      <c r="O64" s="9"/>
      <c r="P64" s="10">
        <f>Q64*Q63+R64*R63+S64*S63+T64*T63+U64*U63+V64*V63+W64*W63+X64*X63</f>
        <v>0</v>
      </c>
      <c r="Q64" s="11"/>
      <c r="R64" s="11"/>
      <c r="S64" s="11"/>
      <c r="T64" s="11"/>
      <c r="U64" s="11"/>
      <c r="V64" s="14">
        <v>1</v>
      </c>
      <c r="W64" s="11"/>
      <c r="X64" s="11"/>
      <c r="Y64" s="4"/>
      <c r="Z64" s="9" t="s">
        <v>108</v>
      </c>
      <c r="AA64" s="9"/>
      <c r="AB64" s="10">
        <f>AC64*AC63+AD64*AD63+AE64*AE63+AF64*AF63+AG64*AG63+AH64*AH63+AI64*AI63+AJ64*AJ63</f>
        <v>0</v>
      </c>
      <c r="AC64" s="11"/>
      <c r="AD64" s="11"/>
      <c r="AE64" s="11"/>
      <c r="AF64" s="11"/>
      <c r="AG64" s="11"/>
      <c r="AH64" s="11"/>
      <c r="AI64" s="11"/>
      <c r="AJ64" s="11"/>
      <c r="AK64" s="11"/>
      <c r="AL64" s="9" t="s">
        <v>161</v>
      </c>
      <c r="AM64" s="9"/>
      <c r="AN64" s="10">
        <f>AO64*AO63+AP64*AP63+AQ64*AQ63+AR64*AR63+AS64*AS63+AT64*AT63+AU64*AU63+AV64*AV63</f>
        <v>41.911199999999994</v>
      </c>
      <c r="AO64" s="11">
        <f>AP64-(AP64*10%)</f>
        <v>9.7199999999999995E-2</v>
      </c>
      <c r="AP64" s="11">
        <f>AQ64-(AQ64*10%)</f>
        <v>0.108</v>
      </c>
      <c r="AQ64" s="11">
        <v>0.12</v>
      </c>
      <c r="AR64" s="11">
        <f>AQ64+(AQ64*10%)</f>
        <v>0.13200000000000001</v>
      </c>
      <c r="AS64" s="11">
        <f>AR64+(AR64*10%)</f>
        <v>0.1452</v>
      </c>
      <c r="AT64" s="11">
        <v>0.3</v>
      </c>
      <c r="AU64" s="11">
        <f>AS64</f>
        <v>0.1452</v>
      </c>
      <c r="AV64" s="11">
        <f>AR64</f>
        <v>0.13200000000000001</v>
      </c>
      <c r="AW64" s="4"/>
      <c r="AX64" s="9" t="s">
        <v>104</v>
      </c>
      <c r="AY64" s="9"/>
      <c r="AZ64" s="12">
        <f>BA64*BA63+BB64*BB63+BC64*BC63+BD64*BD63+BE64*BE63+BF64*BF63+BG64*BG63+BH64*BH63</f>
        <v>51.30830000000001</v>
      </c>
      <c r="BA64" s="11">
        <f>BB64-(BB64*10%)</f>
        <v>0.10935</v>
      </c>
      <c r="BB64" s="11">
        <f>BC64-(BC64*10%)</f>
        <v>0.12150000000000001</v>
      </c>
      <c r="BC64" s="11">
        <v>0.13500000000000001</v>
      </c>
      <c r="BD64" s="11">
        <f>BC64+(BC64*20%)</f>
        <v>0.16200000000000001</v>
      </c>
      <c r="BE64" s="11">
        <v>0.2</v>
      </c>
      <c r="BF64" s="11">
        <v>0.3</v>
      </c>
      <c r="BG64" s="11">
        <f>BE64</f>
        <v>0.2</v>
      </c>
      <c r="BH64" s="11">
        <f>BD64</f>
        <v>0.16200000000000001</v>
      </c>
      <c r="BI64" s="4"/>
      <c r="BJ64" s="9" t="s">
        <v>29</v>
      </c>
      <c r="BK64" s="9"/>
      <c r="BL64" s="10">
        <f>BM64*BM63+BN64*BN63+BO64*BO63+BP64*BP63+BQ64*BQ63+BR64*BR63+BS64*BS63+BT64*BT63</f>
        <v>114</v>
      </c>
      <c r="BM64" s="11"/>
      <c r="BN64" s="11"/>
      <c r="BO64" s="11"/>
      <c r="BP64" s="11"/>
      <c r="BQ64" s="11"/>
      <c r="BR64" s="11">
        <v>3</v>
      </c>
      <c r="BS64" s="11"/>
      <c r="BT64" s="11"/>
      <c r="BU64" s="11"/>
      <c r="BV64" s="9" t="s">
        <v>103</v>
      </c>
      <c r="BW64" s="9"/>
      <c r="BX64" s="10">
        <f>BY64*BY63+BZ64*BZ63+CA64*CA63+CB64*CB63+CC64*CC63+CD64*CD63+CE64*CE63+CF64*CF63</f>
        <v>20</v>
      </c>
      <c r="BY64" s="11"/>
      <c r="BZ64" s="11"/>
      <c r="CA64" s="11"/>
      <c r="CB64" s="11"/>
      <c r="CC64" s="11"/>
      <c r="CD64" s="14">
        <v>1</v>
      </c>
      <c r="CE64" s="11"/>
      <c r="CF64" s="11"/>
      <c r="CG64" s="4"/>
    </row>
    <row r="65" spans="2:85" ht="18" customHeight="1" x14ac:dyDescent="0.25">
      <c r="B65" s="9" t="s">
        <v>27</v>
      </c>
      <c r="C65" s="9"/>
      <c r="D65" s="10">
        <f>E65*E63+F65*F63+G65*G63+H65*H63+I65*I63+J65*J63+K65*K63+L65*L63</f>
        <v>0</v>
      </c>
      <c r="E65" s="11">
        <f t="shared" si="27"/>
        <v>1.2149999999999999E-2</v>
      </c>
      <c r="F65" s="11">
        <f t="shared" si="27"/>
        <v>1.35E-2</v>
      </c>
      <c r="G65" s="11">
        <v>1.4999999999999999E-2</v>
      </c>
      <c r="H65" s="11">
        <f>G65+(G65*20%)</f>
        <v>1.7999999999999999E-2</v>
      </c>
      <c r="I65" s="11">
        <f>H65+(H65*10%)</f>
        <v>1.9799999999999998E-2</v>
      </c>
      <c r="J65" s="11">
        <v>0.03</v>
      </c>
      <c r="K65" s="11">
        <f>I65</f>
        <v>1.9799999999999998E-2</v>
      </c>
      <c r="L65" s="11">
        <f>H65</f>
        <v>1.7999999999999999E-2</v>
      </c>
      <c r="M65" s="4"/>
      <c r="N65" s="9" t="s">
        <v>105</v>
      </c>
      <c r="O65" s="9"/>
      <c r="P65" s="10">
        <f>Q65*Q63+R65*R63+S65*S63+T65*T63+U65*U63+V65*V63+W65*W63+X65*X63</f>
        <v>0</v>
      </c>
      <c r="Q65" s="11">
        <v>0.1</v>
      </c>
      <c r="R65" s="11">
        <v>0.1</v>
      </c>
      <c r="S65" s="11"/>
      <c r="T65" s="11"/>
      <c r="U65" s="11"/>
      <c r="V65" s="11"/>
      <c r="W65" s="11"/>
      <c r="X65" s="11"/>
      <c r="Y65" s="4"/>
      <c r="Z65" s="9" t="s">
        <v>112</v>
      </c>
      <c r="AA65" s="9"/>
      <c r="AB65" s="10">
        <f>AC65*AC63+AD65*AD63+AE65*AE63+AF65*AF63+AG65*AG63+AH65*AH63+AI65*AI63+AJ65*AJ63</f>
        <v>31.192</v>
      </c>
      <c r="AC65" s="11">
        <v>5.7000000000000002E-2</v>
      </c>
      <c r="AD65" s="11">
        <v>6.3E-2</v>
      </c>
      <c r="AE65" s="11">
        <v>0.08</v>
      </c>
      <c r="AF65" s="11">
        <f>AE65+(AE65*10%)</f>
        <v>8.7999999999999995E-2</v>
      </c>
      <c r="AG65" s="11">
        <v>0.12</v>
      </c>
      <c r="AH65" s="11">
        <v>0.22</v>
      </c>
      <c r="AI65" s="11">
        <f>AG65</f>
        <v>0.12</v>
      </c>
      <c r="AJ65" s="11">
        <f>AF65</f>
        <v>8.7999999999999995E-2</v>
      </c>
      <c r="AK65" s="11">
        <v>0.12</v>
      </c>
      <c r="AL65" s="9" t="s">
        <v>32</v>
      </c>
      <c r="AM65" s="9"/>
      <c r="AN65" s="10">
        <f>AO65*AO63+AP65*AP63+AQ65*AQ63+AR65*AR63+AS65*AS63+AT65*AT63+AU65*AU63+AV65*AV63</f>
        <v>4.1911199999999997</v>
      </c>
      <c r="AO65" s="11">
        <f>AP65-(AP65*10%)</f>
        <v>9.7200000000000012E-3</v>
      </c>
      <c r="AP65" s="11">
        <f>AQ65-(AQ65*10%)</f>
        <v>1.0800000000000001E-2</v>
      </c>
      <c r="AQ65" s="11">
        <v>1.2E-2</v>
      </c>
      <c r="AR65" s="11">
        <f>AQ65+(AQ65*10%)</f>
        <v>1.32E-2</v>
      </c>
      <c r="AS65" s="11">
        <f>AR65+(AR65*10%)</f>
        <v>1.452E-2</v>
      </c>
      <c r="AT65" s="11">
        <v>0.03</v>
      </c>
      <c r="AU65" s="11">
        <f>AS65</f>
        <v>1.452E-2</v>
      </c>
      <c r="AV65" s="11">
        <f>AR65</f>
        <v>1.32E-2</v>
      </c>
      <c r="AW65" s="4"/>
      <c r="AX65" s="9" t="s">
        <v>33</v>
      </c>
      <c r="AY65" s="9"/>
      <c r="AZ65" s="10">
        <f>BA65*BA63+BB65*BB63+BC65*BC63+BD65*BD63+BE65*BE63+BF65*BF63+BG65*BG63+BH65*BH63</f>
        <v>1.6850000000000001</v>
      </c>
      <c r="BA65" s="11">
        <v>5.0000000000000001E-3</v>
      </c>
      <c r="BB65" s="11">
        <v>5.0000000000000001E-3</v>
      </c>
      <c r="BC65" s="11">
        <v>5.0000000000000001E-3</v>
      </c>
      <c r="BD65" s="11">
        <v>5.0000000000000001E-3</v>
      </c>
      <c r="BE65" s="11">
        <v>5.0000000000000001E-3</v>
      </c>
      <c r="BF65" s="11">
        <v>5.0000000000000001E-3</v>
      </c>
      <c r="BG65" s="11">
        <v>5.0000000000000001E-3</v>
      </c>
      <c r="BH65" s="11">
        <v>5.0000000000000001E-3</v>
      </c>
      <c r="BI65" s="4"/>
      <c r="BJ65" s="9" t="s">
        <v>33</v>
      </c>
      <c r="BK65" s="9"/>
      <c r="BL65" s="10">
        <f>BM65*BM63+BN65*BN63+BO65*BO63+BP65*BP63+BQ65*BQ63+BR65*BR63+BS65*BS63+BT65*BT63</f>
        <v>0.19500000000000001</v>
      </c>
      <c r="BM65" s="11">
        <v>5.0000000000000001E-3</v>
      </c>
      <c r="BN65" s="11">
        <v>5.0000000000000001E-3</v>
      </c>
      <c r="BO65" s="11">
        <v>5.0000000000000001E-3</v>
      </c>
      <c r="BP65" s="11">
        <v>5.0000000000000001E-3</v>
      </c>
      <c r="BQ65" s="11">
        <v>5.0000000000000001E-3</v>
      </c>
      <c r="BR65" s="11">
        <v>5.0000000000000001E-3</v>
      </c>
      <c r="BS65" s="11">
        <v>5.0000000000000001E-3</v>
      </c>
      <c r="BT65" s="11">
        <v>5.0000000000000001E-3</v>
      </c>
      <c r="BU65" s="4"/>
      <c r="BV65" s="9" t="s">
        <v>105</v>
      </c>
      <c r="BW65" s="9"/>
      <c r="BX65" s="10">
        <f>BY65*BY63+BZ65*BZ63+CA65*CA63+CB65*CB63+CC65*CC63+CD65*CD63+CE65*CE63+CF65*CF63</f>
        <v>0</v>
      </c>
      <c r="BY65" s="11">
        <v>0.1</v>
      </c>
      <c r="BZ65" s="11">
        <v>0.1</v>
      </c>
      <c r="CA65" s="11"/>
      <c r="CB65" s="11"/>
      <c r="CC65" s="11"/>
      <c r="CD65" s="11"/>
      <c r="CE65" s="11"/>
      <c r="CF65" s="11"/>
      <c r="CG65" s="4"/>
    </row>
    <row r="66" spans="2:85" ht="18" customHeight="1" x14ac:dyDescent="0.25">
      <c r="B66" s="9" t="s">
        <v>92</v>
      </c>
      <c r="C66" s="9"/>
      <c r="D66" s="10">
        <f>E66*E63+F66*F63+G66*G63+H66*H63+I66*I63+J66*J63+K66*K63+L66*L63</f>
        <v>0</v>
      </c>
      <c r="E66" s="11">
        <f t="shared" si="27"/>
        <v>8.1000000000000013E-3</v>
      </c>
      <c r="F66" s="11">
        <f t="shared" si="27"/>
        <v>9.0000000000000011E-3</v>
      </c>
      <c r="G66" s="11">
        <v>0.01</v>
      </c>
      <c r="H66" s="11">
        <f>G66+(G66*20%)</f>
        <v>1.2E-2</v>
      </c>
      <c r="I66" s="11">
        <f>H66+(H66*10%)</f>
        <v>1.32E-2</v>
      </c>
      <c r="J66" s="11">
        <v>0.02</v>
      </c>
      <c r="K66" s="11">
        <f>I66</f>
        <v>1.32E-2</v>
      </c>
      <c r="L66" s="11">
        <f>H66</f>
        <v>1.2E-2</v>
      </c>
      <c r="M66" s="4"/>
      <c r="N66" s="9" t="s">
        <v>106</v>
      </c>
      <c r="O66" s="9"/>
      <c r="P66" s="10">
        <f>(Q66*Q63+R66*R63+S66*S63+T66*T63+U66*U63+V66*V63+W66*W63+X66*X63)/8</f>
        <v>0</v>
      </c>
      <c r="Q66" s="11"/>
      <c r="R66" s="11"/>
      <c r="S66" s="11">
        <f>1/6</f>
        <v>0.16666666666666666</v>
      </c>
      <c r="T66" s="11">
        <f>1/5</f>
        <v>0.2</v>
      </c>
      <c r="U66" s="11">
        <f>1/5</f>
        <v>0.2</v>
      </c>
      <c r="V66" s="11"/>
      <c r="W66" s="11">
        <f>1/5</f>
        <v>0.2</v>
      </c>
      <c r="X66" s="11">
        <f>1/5</f>
        <v>0.2</v>
      </c>
      <c r="Y66" s="4"/>
      <c r="Z66" s="9" t="s">
        <v>33</v>
      </c>
      <c r="AA66" s="9"/>
      <c r="AB66" s="10">
        <f>AC66*AC63+AD66*AD63+AE66*AE63+AF66*AF63+AG66*AG63+AH66*AH63+AI66*AI63+AJ66*AJ63</f>
        <v>1.7050000000000001</v>
      </c>
      <c r="AC66" s="11">
        <v>5.0000000000000001E-3</v>
      </c>
      <c r="AD66" s="11">
        <v>5.0000000000000001E-3</v>
      </c>
      <c r="AE66" s="11">
        <v>5.0000000000000001E-3</v>
      </c>
      <c r="AF66" s="11">
        <v>5.0000000000000001E-3</v>
      </c>
      <c r="AG66" s="11">
        <v>5.0000000000000001E-3</v>
      </c>
      <c r="AH66" s="11">
        <v>5.0000000000000001E-3</v>
      </c>
      <c r="AI66" s="11">
        <v>5.0000000000000001E-3</v>
      </c>
      <c r="AJ66" s="11">
        <v>5.0000000000000001E-3</v>
      </c>
      <c r="AK66" s="4"/>
      <c r="AL66" s="9" t="s">
        <v>33</v>
      </c>
      <c r="AM66" s="9"/>
      <c r="AN66" s="10">
        <f>AO66*AO63+AP66*AP63+AQ66*AQ63+AR66*AR63+AS66*AS63+AT66*AT63+AU66*AU63+AV66*AV63</f>
        <v>1.6400000000000001</v>
      </c>
      <c r="AO66" s="11">
        <v>5.0000000000000001E-3</v>
      </c>
      <c r="AP66" s="11">
        <v>5.0000000000000001E-3</v>
      </c>
      <c r="AQ66" s="11">
        <v>5.0000000000000001E-3</v>
      </c>
      <c r="AR66" s="11">
        <v>5.0000000000000001E-3</v>
      </c>
      <c r="AS66" s="11">
        <v>5.0000000000000001E-3</v>
      </c>
      <c r="AT66" s="11">
        <v>5.0000000000000001E-3</v>
      </c>
      <c r="AU66" s="11">
        <v>5.0000000000000001E-3</v>
      </c>
      <c r="AV66" s="11">
        <v>5.0000000000000001E-3</v>
      </c>
      <c r="AW66" s="4"/>
      <c r="AX66" s="9" t="s">
        <v>35</v>
      </c>
      <c r="AY66" s="9"/>
      <c r="AZ66" s="15"/>
      <c r="BA66" s="4" t="s">
        <v>36</v>
      </c>
      <c r="BB66" s="4" t="s">
        <v>36</v>
      </c>
      <c r="BC66" s="4" t="s">
        <v>36</v>
      </c>
      <c r="BD66" s="4" t="s">
        <v>36</v>
      </c>
      <c r="BE66" s="4" t="s">
        <v>36</v>
      </c>
      <c r="BF66" s="4" t="s">
        <v>36</v>
      </c>
      <c r="BG66" s="4" t="s">
        <v>36</v>
      </c>
      <c r="BH66" s="4" t="s">
        <v>36</v>
      </c>
      <c r="BI66" s="4"/>
      <c r="BJ66" s="9" t="s">
        <v>37</v>
      </c>
      <c r="BK66" s="9"/>
      <c r="BL66" s="10"/>
      <c r="BM66" s="11"/>
      <c r="BN66" s="11"/>
      <c r="BO66" s="11"/>
      <c r="BP66" s="11"/>
      <c r="BQ66" s="11"/>
      <c r="BR66" s="11"/>
      <c r="BS66" s="11"/>
      <c r="BT66" s="11"/>
      <c r="BU66" s="4"/>
      <c r="BV66" s="9" t="s">
        <v>107</v>
      </c>
      <c r="BW66" s="9"/>
      <c r="BX66" s="10">
        <f>BY66*BY63+BZ66*BZ63+CA66*CA63+CB66*CB63+CC66*CC63+CD66*CD63+CE66*CE63+CF66*CF63</f>
        <v>0.2</v>
      </c>
      <c r="BY66" s="11"/>
      <c r="BZ66" s="11"/>
      <c r="CA66" s="11">
        <f>1/6</f>
        <v>0.16666666666666666</v>
      </c>
      <c r="CB66" s="11">
        <f>1/5</f>
        <v>0.2</v>
      </c>
      <c r="CC66" s="11">
        <f>1/5</f>
        <v>0.2</v>
      </c>
      <c r="CD66" s="11"/>
      <c r="CE66" s="11">
        <f>1/5</f>
        <v>0.2</v>
      </c>
      <c r="CF66" s="11">
        <f>1/5</f>
        <v>0.2</v>
      </c>
      <c r="CG66" s="4"/>
    </row>
    <row r="67" spans="2:85" ht="18" customHeight="1" x14ac:dyDescent="0.25">
      <c r="B67" s="9" t="s">
        <v>48</v>
      </c>
      <c r="C67" s="9"/>
      <c r="D67" s="10">
        <f>E67*E63+F67*F63+G67*G63+H67*H63+I67*I63+J67*J63+K67*K63+L67*L63</f>
        <v>0</v>
      </c>
      <c r="E67" s="11">
        <f t="shared" si="27"/>
        <v>3.2400000000000005E-2</v>
      </c>
      <c r="F67" s="11">
        <f t="shared" si="27"/>
        <v>3.6000000000000004E-2</v>
      </c>
      <c r="G67" s="11">
        <v>0.04</v>
      </c>
      <c r="H67" s="11">
        <f>G67+(G67*20%)</f>
        <v>4.8000000000000001E-2</v>
      </c>
      <c r="I67" s="11">
        <f>H67+(H67*10%)</f>
        <v>5.28E-2</v>
      </c>
      <c r="J67" s="11">
        <v>0.8</v>
      </c>
      <c r="K67" s="11">
        <f>I67</f>
        <v>5.28E-2</v>
      </c>
      <c r="L67" s="11">
        <f>H67</f>
        <v>4.8000000000000001E-2</v>
      </c>
      <c r="M67" s="4"/>
      <c r="N67" s="9" t="s">
        <v>35</v>
      </c>
      <c r="O67" s="9"/>
      <c r="P67" s="10"/>
      <c r="Q67" s="11" t="s">
        <v>36</v>
      </c>
      <c r="R67" s="11" t="s">
        <v>36</v>
      </c>
      <c r="S67" s="11" t="s">
        <v>36</v>
      </c>
      <c r="T67" s="11" t="s">
        <v>36</v>
      </c>
      <c r="U67" s="11" t="s">
        <v>36</v>
      </c>
      <c r="V67" s="11" t="s">
        <v>36</v>
      </c>
      <c r="W67" s="11" t="s">
        <v>36</v>
      </c>
      <c r="X67" s="11" t="s">
        <v>36</v>
      </c>
      <c r="Y67" s="4"/>
      <c r="Z67" s="9" t="s">
        <v>34</v>
      </c>
      <c r="AA67" s="9"/>
      <c r="AB67" s="10">
        <f>AC67*AC63+AD67*AD63+AE67*AE63+AF67*AF63+AG67*AG63+AH67*AH63+AI67*AI63+AJ67*AJ63</f>
        <v>4.0058000000000007</v>
      </c>
      <c r="AC67" s="11">
        <f>AD67-(AD67*10%)</f>
        <v>8.1000000000000013E-3</v>
      </c>
      <c r="AD67" s="11">
        <f>AE67-(AE67*10%)</f>
        <v>9.0000000000000011E-3</v>
      </c>
      <c r="AE67" s="11">
        <v>0.01</v>
      </c>
      <c r="AF67" s="11">
        <f>AE67+(AE67*20%)</f>
        <v>1.2E-2</v>
      </c>
      <c r="AG67" s="11">
        <v>1.4999999999999999E-2</v>
      </c>
      <c r="AH67" s="4">
        <v>2.5000000000000001E-2</v>
      </c>
      <c r="AI67" s="11">
        <f>AG67</f>
        <v>1.4999999999999999E-2</v>
      </c>
      <c r="AJ67" s="11">
        <f>AF67</f>
        <v>1.2E-2</v>
      </c>
      <c r="AK67" s="4"/>
      <c r="AL67" s="9" t="s">
        <v>35</v>
      </c>
      <c r="AM67" s="9"/>
      <c r="AN67" s="15"/>
      <c r="AO67" s="4" t="s">
        <v>36</v>
      </c>
      <c r="AP67" s="4" t="s">
        <v>36</v>
      </c>
      <c r="AQ67" s="4" t="s">
        <v>36</v>
      </c>
      <c r="AR67" s="4" t="s">
        <v>36</v>
      </c>
      <c r="AS67" s="4" t="s">
        <v>36</v>
      </c>
      <c r="AT67" s="4" t="s">
        <v>36</v>
      </c>
      <c r="AU67" s="4" t="s">
        <v>36</v>
      </c>
      <c r="AV67" s="4" t="s">
        <v>36</v>
      </c>
      <c r="AW67" s="4"/>
      <c r="AX67" s="9"/>
      <c r="AY67" s="9"/>
      <c r="AZ67" s="10"/>
      <c r="BA67" s="11"/>
      <c r="BB67" s="11"/>
      <c r="BC67" s="11"/>
      <c r="BD67" s="11"/>
      <c r="BE67" s="11"/>
      <c r="BF67" s="11"/>
      <c r="BG67" s="11"/>
      <c r="BH67" s="11"/>
      <c r="BI67" s="4"/>
      <c r="BJ67" s="9" t="s">
        <v>42</v>
      </c>
      <c r="BK67" s="9"/>
      <c r="BL67" s="10"/>
      <c r="BM67" s="11"/>
      <c r="BN67" s="11"/>
      <c r="BO67" s="11"/>
      <c r="BP67" s="11"/>
      <c r="BQ67" s="11"/>
      <c r="BR67" s="11"/>
      <c r="BS67" s="11"/>
      <c r="BT67" s="11"/>
      <c r="BU67" s="4"/>
      <c r="BV67" s="9" t="s">
        <v>35</v>
      </c>
      <c r="BW67" s="9"/>
      <c r="BX67" s="10"/>
      <c r="BY67" s="11" t="s">
        <v>36</v>
      </c>
      <c r="BZ67" s="11" t="s">
        <v>36</v>
      </c>
      <c r="CA67" s="11" t="s">
        <v>36</v>
      </c>
      <c r="CB67" s="11" t="s">
        <v>36</v>
      </c>
      <c r="CC67" s="11" t="s">
        <v>36</v>
      </c>
      <c r="CD67" s="11" t="s">
        <v>36</v>
      </c>
      <c r="CE67" s="11" t="s">
        <v>36</v>
      </c>
      <c r="CF67" s="11" t="s">
        <v>36</v>
      </c>
      <c r="CG67" s="4"/>
    </row>
    <row r="68" spans="2:85" ht="18" customHeight="1" x14ac:dyDescent="0.25">
      <c r="B68" s="9" t="s">
        <v>33</v>
      </c>
      <c r="C68" s="9"/>
      <c r="D68" s="10">
        <f>E68*E63+F68*F63+G68*G63+H68*H63+I68*I63+J68*J63+K68*K63+L68*L63</f>
        <v>0</v>
      </c>
      <c r="E68" s="11">
        <v>5.0000000000000001E-3</v>
      </c>
      <c r="F68" s="11">
        <v>5.0000000000000001E-3</v>
      </c>
      <c r="G68" s="11">
        <v>5.0000000000000001E-3</v>
      </c>
      <c r="H68" s="11">
        <v>5.0000000000000001E-3</v>
      </c>
      <c r="I68" s="11">
        <v>5.0000000000000001E-3</v>
      </c>
      <c r="J68" s="11">
        <v>5.0000000000000001E-3</v>
      </c>
      <c r="K68" s="11">
        <v>5.0000000000000001E-3</v>
      </c>
      <c r="L68" s="11">
        <v>5.0000000000000001E-3</v>
      </c>
      <c r="M68" s="4"/>
      <c r="N68" s="206" t="s">
        <v>160</v>
      </c>
      <c r="O68" s="207"/>
      <c r="P68" s="207"/>
      <c r="Q68" s="207"/>
      <c r="R68" s="207"/>
      <c r="S68" s="207"/>
      <c r="T68" s="207"/>
      <c r="U68" s="207"/>
      <c r="V68" s="207"/>
      <c r="W68" s="207"/>
      <c r="X68" s="207"/>
      <c r="Y68" s="208"/>
      <c r="Z68" s="9" t="s">
        <v>35</v>
      </c>
      <c r="AA68" s="9"/>
      <c r="AB68" s="15"/>
      <c r="AC68" s="4" t="s">
        <v>36</v>
      </c>
      <c r="AD68" s="4" t="s">
        <v>36</v>
      </c>
      <c r="AE68" s="4" t="s">
        <v>36</v>
      </c>
      <c r="AF68" s="4" t="s">
        <v>36</v>
      </c>
      <c r="AG68" s="4" t="s">
        <v>36</v>
      </c>
      <c r="AH68" s="4" t="s">
        <v>36</v>
      </c>
      <c r="AI68" s="4" t="s">
        <v>36</v>
      </c>
      <c r="AJ68" s="4" t="s">
        <v>36</v>
      </c>
      <c r="AK68" s="4"/>
      <c r="AL68" s="191" t="s">
        <v>162</v>
      </c>
      <c r="AM68" s="192"/>
      <c r="AN68" s="192"/>
      <c r="AO68" s="192"/>
      <c r="AP68" s="192"/>
      <c r="AQ68" s="192"/>
      <c r="AR68" s="192"/>
      <c r="AS68" s="192"/>
      <c r="AT68" s="192"/>
      <c r="AU68" s="192"/>
      <c r="AV68" s="192"/>
      <c r="AW68" s="193"/>
      <c r="AX68" s="191" t="s">
        <v>110</v>
      </c>
      <c r="AY68" s="192"/>
      <c r="AZ68" s="192"/>
      <c r="BA68" s="192"/>
      <c r="BB68" s="192"/>
      <c r="BC68" s="192"/>
      <c r="BD68" s="192"/>
      <c r="BE68" s="192"/>
      <c r="BF68" s="192"/>
      <c r="BG68" s="192"/>
      <c r="BH68" s="192"/>
      <c r="BI68" s="193"/>
      <c r="BJ68" s="9" t="s">
        <v>34</v>
      </c>
      <c r="BK68" s="9"/>
      <c r="BL68" s="10">
        <f>BM68*BM63+BN68*BN63+BO68*BO63+BP68*BP63+BQ68*BQ63+BR68*BR63+BS68*BS63+BT68*BT63</f>
        <v>0.96500000000000008</v>
      </c>
      <c r="BM68" s="11">
        <f>BN68-(BN68*10%)</f>
        <v>8.1000000000000013E-3</v>
      </c>
      <c r="BN68" s="11">
        <f>BO68-(BO68*10%)</f>
        <v>9.0000000000000011E-3</v>
      </c>
      <c r="BO68" s="11">
        <v>0.01</v>
      </c>
      <c r="BP68" s="11">
        <f>BO68+(BO68*20%)</f>
        <v>1.2E-2</v>
      </c>
      <c r="BQ68" s="11">
        <v>1.4999999999999999E-2</v>
      </c>
      <c r="BR68" s="4">
        <v>2.5000000000000001E-2</v>
      </c>
      <c r="BS68" s="11">
        <f>BQ68</f>
        <v>1.4999999999999999E-2</v>
      </c>
      <c r="BT68" s="11">
        <f>BP68</f>
        <v>1.2E-2</v>
      </c>
      <c r="BU68" s="4"/>
      <c r="BV68" s="191" t="s">
        <v>111</v>
      </c>
      <c r="BW68" s="192"/>
      <c r="BX68" s="192"/>
      <c r="BY68" s="192"/>
      <c r="BZ68" s="192"/>
      <c r="CA68" s="192"/>
      <c r="CB68" s="192"/>
      <c r="CC68" s="192"/>
      <c r="CD68" s="192"/>
      <c r="CE68" s="192"/>
      <c r="CF68" s="192"/>
      <c r="CG68" s="193"/>
    </row>
    <row r="69" spans="2:85" ht="18" customHeight="1" x14ac:dyDescent="0.25">
      <c r="B69" s="9" t="s">
        <v>35</v>
      </c>
      <c r="C69" s="9"/>
      <c r="D69" s="12"/>
      <c r="E69" s="11" t="s">
        <v>36</v>
      </c>
      <c r="F69" s="11" t="s">
        <v>36</v>
      </c>
      <c r="G69" s="11" t="s">
        <v>36</v>
      </c>
      <c r="H69" s="11" t="s">
        <v>36</v>
      </c>
      <c r="I69" s="11" t="s">
        <v>36</v>
      </c>
      <c r="J69" s="11" t="s">
        <v>36</v>
      </c>
      <c r="K69" s="11" t="s">
        <v>36</v>
      </c>
      <c r="L69" s="11" t="s">
        <v>36</v>
      </c>
      <c r="M69" s="4"/>
      <c r="N69" s="4"/>
      <c r="O69" s="4"/>
      <c r="P69" s="5" t="s">
        <v>15</v>
      </c>
      <c r="Q69" s="5" t="s">
        <v>16</v>
      </c>
      <c r="R69" s="5" t="s">
        <v>17</v>
      </c>
      <c r="S69" s="5" t="s">
        <v>18</v>
      </c>
      <c r="T69" s="5" t="s">
        <v>19</v>
      </c>
      <c r="U69" s="5" t="s">
        <v>20</v>
      </c>
      <c r="V69" s="5" t="s">
        <v>21</v>
      </c>
      <c r="W69" s="5" t="s">
        <v>22</v>
      </c>
      <c r="X69" s="5" t="s">
        <v>23</v>
      </c>
      <c r="Y69" s="5"/>
      <c r="Z69" s="200" t="s">
        <v>115</v>
      </c>
      <c r="AA69" s="200"/>
      <c r="AB69" s="200"/>
      <c r="AC69" s="200"/>
      <c r="AD69" s="200"/>
      <c r="AE69" s="200"/>
      <c r="AF69" s="200"/>
      <c r="AG69" s="200"/>
      <c r="AH69" s="200"/>
      <c r="AI69" s="200"/>
      <c r="AJ69" s="200"/>
      <c r="AK69" s="200"/>
      <c r="AL69" s="4"/>
      <c r="AM69" s="4"/>
      <c r="AN69" s="5" t="s">
        <v>15</v>
      </c>
      <c r="AO69" s="5" t="s">
        <v>16</v>
      </c>
      <c r="AP69" s="5" t="s">
        <v>17</v>
      </c>
      <c r="AQ69" s="5" t="s">
        <v>18</v>
      </c>
      <c r="AR69" s="5" t="s">
        <v>19</v>
      </c>
      <c r="AS69" s="5" t="s">
        <v>20</v>
      </c>
      <c r="AT69" s="5" t="s">
        <v>21</v>
      </c>
      <c r="AU69" s="5" t="s">
        <v>22</v>
      </c>
      <c r="AV69" s="5" t="s">
        <v>23</v>
      </c>
      <c r="AW69" s="5"/>
      <c r="AX69" s="4"/>
      <c r="AY69" s="4"/>
      <c r="AZ69" s="5" t="s">
        <v>15</v>
      </c>
      <c r="BA69" s="5" t="s">
        <v>16</v>
      </c>
      <c r="BB69" s="5" t="s">
        <v>17</v>
      </c>
      <c r="BC69" s="5" t="s">
        <v>18</v>
      </c>
      <c r="BD69" s="5" t="s">
        <v>19</v>
      </c>
      <c r="BE69" s="5" t="s">
        <v>20</v>
      </c>
      <c r="BF69" s="5" t="s">
        <v>21</v>
      </c>
      <c r="BG69" s="5" t="s">
        <v>22</v>
      </c>
      <c r="BH69" s="5" t="s">
        <v>23</v>
      </c>
      <c r="BI69" s="5"/>
      <c r="BJ69" s="9" t="s">
        <v>35</v>
      </c>
      <c r="BK69" s="9"/>
      <c r="BL69" s="15"/>
      <c r="BM69" s="4" t="s">
        <v>36</v>
      </c>
      <c r="BN69" s="4" t="s">
        <v>36</v>
      </c>
      <c r="BO69" s="4" t="s">
        <v>36</v>
      </c>
      <c r="BP69" s="4" t="s">
        <v>36</v>
      </c>
      <c r="BQ69" s="4" t="s">
        <v>36</v>
      </c>
      <c r="BR69" s="4" t="s">
        <v>36</v>
      </c>
      <c r="BS69" s="4" t="s">
        <v>36</v>
      </c>
      <c r="BT69" s="4" t="s">
        <v>36</v>
      </c>
      <c r="BU69" s="4"/>
      <c r="BV69" s="4"/>
      <c r="BW69" s="4"/>
      <c r="BX69" s="5" t="s">
        <v>15</v>
      </c>
      <c r="BY69" s="5" t="s">
        <v>16</v>
      </c>
      <c r="BZ69" s="5" t="s">
        <v>17</v>
      </c>
      <c r="CA69" s="5" t="s">
        <v>18</v>
      </c>
      <c r="CB69" s="5" t="s">
        <v>19</v>
      </c>
      <c r="CC69" s="5" t="s">
        <v>20</v>
      </c>
      <c r="CD69" s="5" t="s">
        <v>21</v>
      </c>
      <c r="CE69" s="5" t="s">
        <v>22</v>
      </c>
      <c r="CF69" s="5" t="s">
        <v>23</v>
      </c>
      <c r="CG69" s="5"/>
    </row>
    <row r="70" spans="2:85" ht="18" customHeight="1" x14ac:dyDescent="0.25">
      <c r="B70" s="9"/>
      <c r="C70" s="9"/>
      <c r="D70" s="15"/>
      <c r="E70" s="4"/>
      <c r="F70" s="4"/>
      <c r="G70" s="4"/>
      <c r="H70" s="4"/>
      <c r="I70" s="4"/>
      <c r="J70" s="4"/>
      <c r="K70" s="4"/>
      <c r="L70" s="4"/>
      <c r="M70" s="4"/>
      <c r="N70" s="6" t="s">
        <v>24</v>
      </c>
      <c r="O70" s="6"/>
      <c r="P70" s="7">
        <f>SUM(Q70:Y70)</f>
        <v>324</v>
      </c>
      <c r="Q70" s="7">
        <v>138</v>
      </c>
      <c r="R70" s="7">
        <v>42</v>
      </c>
      <c r="S70" s="7">
        <v>45</v>
      </c>
      <c r="T70" s="7"/>
      <c r="U70" s="7">
        <f>20+17+9</f>
        <v>46</v>
      </c>
      <c r="V70" s="7">
        <v>28</v>
      </c>
      <c r="W70" s="7">
        <v>5</v>
      </c>
      <c r="X70" s="7">
        <v>20</v>
      </c>
      <c r="Y70" s="4"/>
      <c r="Z70" s="4"/>
      <c r="AA70" s="4"/>
      <c r="AB70" s="5" t="s">
        <v>15</v>
      </c>
      <c r="AC70" s="5" t="s">
        <v>16</v>
      </c>
      <c r="AD70" s="5" t="s">
        <v>17</v>
      </c>
      <c r="AE70" s="5" t="s">
        <v>18</v>
      </c>
      <c r="AF70" s="5" t="s">
        <v>19</v>
      </c>
      <c r="AG70" s="5" t="s">
        <v>20</v>
      </c>
      <c r="AH70" s="5" t="s">
        <v>21</v>
      </c>
      <c r="AI70" s="5" t="s">
        <v>22</v>
      </c>
      <c r="AJ70" s="5" t="s">
        <v>23</v>
      </c>
      <c r="AK70" s="5"/>
      <c r="AL70" s="6" t="s">
        <v>24</v>
      </c>
      <c r="AM70" s="6"/>
      <c r="AN70" s="7">
        <f>SUM(AO70:AW70)</f>
        <v>328</v>
      </c>
      <c r="AO70" s="7">
        <v>138</v>
      </c>
      <c r="AP70" s="7">
        <v>42</v>
      </c>
      <c r="AQ70" s="7">
        <v>45</v>
      </c>
      <c r="AR70" s="7"/>
      <c r="AS70" s="7">
        <v>53</v>
      </c>
      <c r="AT70" s="7">
        <v>25</v>
      </c>
      <c r="AU70" s="7">
        <v>5</v>
      </c>
      <c r="AV70" s="7">
        <v>20</v>
      </c>
      <c r="AW70" s="8"/>
      <c r="AX70" s="6" t="s">
        <v>24</v>
      </c>
      <c r="AY70" s="6"/>
      <c r="AZ70" s="7">
        <f>SUM(BA70:BI70)</f>
        <v>337</v>
      </c>
      <c r="BA70" s="7">
        <v>138</v>
      </c>
      <c r="BB70" s="7">
        <v>42</v>
      </c>
      <c r="BC70" s="7">
        <v>45</v>
      </c>
      <c r="BD70" s="7"/>
      <c r="BE70" s="7">
        <v>53</v>
      </c>
      <c r="BF70" s="7">
        <v>34</v>
      </c>
      <c r="BG70" s="7">
        <v>5</v>
      </c>
      <c r="BH70" s="7">
        <v>20</v>
      </c>
      <c r="BI70" s="8"/>
      <c r="BJ70" s="191" t="s">
        <v>44</v>
      </c>
      <c r="BK70" s="192"/>
      <c r="BL70" s="192"/>
      <c r="BM70" s="192"/>
      <c r="BN70" s="192"/>
      <c r="BO70" s="192"/>
      <c r="BP70" s="192"/>
      <c r="BQ70" s="192"/>
      <c r="BR70" s="192"/>
      <c r="BS70" s="192"/>
      <c r="BT70" s="192"/>
      <c r="BU70" s="193"/>
      <c r="BV70" s="6" t="s">
        <v>24</v>
      </c>
      <c r="BW70" s="6"/>
      <c r="BX70" s="7">
        <f>SUM(BY70:CG70)</f>
        <v>21</v>
      </c>
      <c r="BY70" s="7"/>
      <c r="BZ70" s="7"/>
      <c r="CA70" s="7"/>
      <c r="CB70" s="7"/>
      <c r="CC70" s="7"/>
      <c r="CD70" s="7">
        <v>20</v>
      </c>
      <c r="CE70" s="7">
        <v>1</v>
      </c>
      <c r="CF70" s="7"/>
      <c r="CG70" s="8"/>
    </row>
    <row r="71" spans="2:85" ht="18" customHeight="1" x14ac:dyDescent="0.25">
      <c r="N71" s="9" t="s">
        <v>56</v>
      </c>
      <c r="O71" s="9"/>
      <c r="P71" s="10">
        <f>Q71*Q70+R71*R70+S71*S70+T71*T70+U71*U70+V71*V70+W71*W70+X71*X70</f>
        <v>8.8274999999999988</v>
      </c>
      <c r="Q71" s="11">
        <f>R71-(R71*10%)</f>
        <v>2.0250000000000001E-2</v>
      </c>
      <c r="R71" s="11">
        <f>S71-(S71*10%)</f>
        <v>2.2499999999999999E-2</v>
      </c>
      <c r="S71" s="4">
        <v>2.5000000000000001E-2</v>
      </c>
      <c r="T71" s="11">
        <f>S71+(S71*20%)</f>
        <v>3.0000000000000002E-2</v>
      </c>
      <c r="U71" s="11">
        <f>T71+(T71*10%)</f>
        <v>3.3000000000000002E-2</v>
      </c>
      <c r="V71" s="11">
        <f>T71*2</f>
        <v>6.0000000000000005E-2</v>
      </c>
      <c r="W71" s="11">
        <f>U71</f>
        <v>3.3000000000000002E-2</v>
      </c>
      <c r="X71" s="11">
        <f>T71</f>
        <v>3.0000000000000002E-2</v>
      </c>
      <c r="Y71" s="4"/>
      <c r="Z71" s="6" t="s">
        <v>24</v>
      </c>
      <c r="AA71" s="6"/>
      <c r="AB71" s="7">
        <f>SUM(AC71:AK71)</f>
        <v>341</v>
      </c>
      <c r="AC71" s="7">
        <v>138</v>
      </c>
      <c r="AD71" s="7">
        <v>42</v>
      </c>
      <c r="AE71" s="7">
        <v>45</v>
      </c>
      <c r="AF71" s="7"/>
      <c r="AG71" s="7">
        <v>53</v>
      </c>
      <c r="AH71" s="7">
        <v>38</v>
      </c>
      <c r="AI71" s="7">
        <v>5</v>
      </c>
      <c r="AJ71" s="7">
        <v>20</v>
      </c>
      <c r="AK71" s="7"/>
      <c r="AL71" s="9" t="s">
        <v>58</v>
      </c>
      <c r="AM71" s="9"/>
      <c r="AN71" s="10">
        <f>AO71*AO70+AP71*AP70+AQ71*AQ70+AR71*AR70+AS71*AS70+AT71*AT70+AU71*AU70+AV71*AV70</f>
        <v>51.887000000000008</v>
      </c>
      <c r="AO71" s="11">
        <f t="shared" ref="AO71:AP73" si="28">AP71-(AP71*10%)</f>
        <v>0.12150000000000001</v>
      </c>
      <c r="AP71" s="11">
        <f t="shared" si="28"/>
        <v>0.13500000000000001</v>
      </c>
      <c r="AQ71" s="11">
        <v>0.15</v>
      </c>
      <c r="AR71" s="11">
        <f>AQ71+(AQ71*20%)</f>
        <v>0.18</v>
      </c>
      <c r="AS71" s="11">
        <v>0.2</v>
      </c>
      <c r="AT71" s="11">
        <v>0.3</v>
      </c>
      <c r="AU71" s="11">
        <f>AS71</f>
        <v>0.2</v>
      </c>
      <c r="AV71" s="11">
        <f>AR71</f>
        <v>0.18</v>
      </c>
      <c r="AW71" s="4"/>
      <c r="AX71" s="9" t="s">
        <v>47</v>
      </c>
      <c r="AY71" s="9"/>
      <c r="AZ71" s="10">
        <f>BA71*BA70+BB71*BB70+BC71*BC70+BD71*BD70+BE71*BE70+BF71*BF70+BG71*BG70+BH71*BH70</f>
        <v>65.552400000000006</v>
      </c>
      <c r="BA71" s="11">
        <f>BB71-(BB71*10%)</f>
        <v>0.14580000000000001</v>
      </c>
      <c r="BB71" s="11">
        <f>BC71-(BC71*10%)</f>
        <v>0.16200000000000001</v>
      </c>
      <c r="BC71" s="11">
        <v>0.18</v>
      </c>
      <c r="BD71" s="11">
        <f>BC71+(BC71*20%)</f>
        <v>0.216</v>
      </c>
      <c r="BE71" s="11">
        <f>BD71+(BF71*20%)</f>
        <v>0.27600000000000002</v>
      </c>
      <c r="BF71" s="11">
        <v>0.3</v>
      </c>
      <c r="BG71" s="11">
        <f>BE71</f>
        <v>0.27600000000000002</v>
      </c>
      <c r="BH71" s="11">
        <f>BD71</f>
        <v>0.216</v>
      </c>
      <c r="BI71" s="4"/>
      <c r="BJ71" s="4"/>
      <c r="BK71" s="4"/>
      <c r="BL71" s="5" t="s">
        <v>15</v>
      </c>
      <c r="BM71" s="5" t="s">
        <v>16</v>
      </c>
      <c r="BN71" s="5" t="s">
        <v>17</v>
      </c>
      <c r="BO71" s="5" t="s">
        <v>18</v>
      </c>
      <c r="BP71" s="5" t="s">
        <v>19</v>
      </c>
      <c r="BQ71" s="5" t="s">
        <v>20</v>
      </c>
      <c r="BR71" s="5" t="s">
        <v>21</v>
      </c>
      <c r="BS71" s="5" t="s">
        <v>22</v>
      </c>
      <c r="BT71" s="5" t="s">
        <v>23</v>
      </c>
      <c r="BU71" s="5"/>
      <c r="BV71" s="9" t="s">
        <v>47</v>
      </c>
      <c r="BW71" s="9"/>
      <c r="BX71" s="10">
        <f>BY71*BY70+BZ71*BZ70+CA71*CA70+CB71*CB70+CC71*CC70+CD71*CD70+CE71*CE70+CF71*CF70</f>
        <v>6.1980000000000004</v>
      </c>
      <c r="BY71" s="11">
        <f t="shared" ref="BY71:BZ73" si="29">BZ71-(BZ71*10%)</f>
        <v>0.12150000000000001</v>
      </c>
      <c r="BZ71" s="11">
        <f t="shared" si="29"/>
        <v>0.13500000000000001</v>
      </c>
      <c r="CA71" s="11">
        <v>0.15</v>
      </c>
      <c r="CB71" s="11">
        <f>CA71+(CA71*20%)</f>
        <v>0.18</v>
      </c>
      <c r="CC71" s="11">
        <f>CB71+(CB71*10%)</f>
        <v>0.19799999999999998</v>
      </c>
      <c r="CD71" s="11">
        <v>0.3</v>
      </c>
      <c r="CE71" s="11">
        <f>CC71</f>
        <v>0.19799999999999998</v>
      </c>
      <c r="CF71" s="11">
        <f>CB71</f>
        <v>0.18</v>
      </c>
      <c r="CG71" s="4"/>
    </row>
    <row r="72" spans="2:85" ht="18" customHeight="1" x14ac:dyDescent="0.25">
      <c r="N72" s="9" t="s">
        <v>33</v>
      </c>
      <c r="O72" s="9"/>
      <c r="P72" s="10">
        <f>Q72*Q70+R72*R70+S72*S70+T72*T70+U72*U70+V72*V70+W72*W70+X72*X70</f>
        <v>1.62</v>
      </c>
      <c r="Q72" s="11">
        <v>5.0000000000000001E-3</v>
      </c>
      <c r="R72" s="11">
        <v>5.0000000000000001E-3</v>
      </c>
      <c r="S72" s="11">
        <v>5.0000000000000001E-3</v>
      </c>
      <c r="T72" s="11">
        <v>5.0000000000000001E-3</v>
      </c>
      <c r="U72" s="11">
        <v>5.0000000000000001E-3</v>
      </c>
      <c r="V72" s="11">
        <v>5.0000000000000001E-3</v>
      </c>
      <c r="W72" s="11">
        <v>5.0000000000000001E-3</v>
      </c>
      <c r="X72" s="11">
        <v>5.0000000000000001E-3</v>
      </c>
      <c r="Y72" s="4"/>
      <c r="Z72" s="9" t="s">
        <v>25</v>
      </c>
      <c r="AA72" s="9"/>
      <c r="AB72" s="10">
        <f>AC72*AC71+AD72*AD71+AE72*AE71+AF72*AF71+AG72*AG71+AH72*AH71+AI72*AI71+AJ72*AJ71</f>
        <v>19.083200000000001</v>
      </c>
      <c r="AC72" s="11">
        <f t="shared" ref="AC72:AD76" si="30">AD72-(AD72*10%)</f>
        <v>3.2400000000000005E-2</v>
      </c>
      <c r="AD72" s="11">
        <f t="shared" si="30"/>
        <v>3.6000000000000004E-2</v>
      </c>
      <c r="AE72" s="11">
        <v>0.04</v>
      </c>
      <c r="AF72" s="11">
        <f>AE72+(AE72*20%)</f>
        <v>4.8000000000000001E-2</v>
      </c>
      <c r="AG72" s="11">
        <v>0.08</v>
      </c>
      <c r="AH72" s="11">
        <v>0.15</v>
      </c>
      <c r="AI72" s="11">
        <f>AG72</f>
        <v>0.08</v>
      </c>
      <c r="AJ72" s="11">
        <f>AF72</f>
        <v>4.8000000000000001E-2</v>
      </c>
      <c r="AK72" s="11"/>
      <c r="AL72" s="9" t="s">
        <v>51</v>
      </c>
      <c r="AM72" s="9"/>
      <c r="AN72" s="10">
        <f>AO72*AO70+AP72*AP70+AQ72*AQ70+AR72*AR70+AS72*AS70+AT72*AT70+AU72*AU70+AV72*AV70</f>
        <v>15.6287</v>
      </c>
      <c r="AO72" s="11">
        <f t="shared" si="28"/>
        <v>1.2149999999999999E-2</v>
      </c>
      <c r="AP72" s="11">
        <f t="shared" si="28"/>
        <v>1.35E-2</v>
      </c>
      <c r="AQ72" s="11">
        <v>1.4999999999999999E-2</v>
      </c>
      <c r="AR72" s="11">
        <f>AQ72+(AQ72*20%)</f>
        <v>1.7999999999999999E-2</v>
      </c>
      <c r="AS72" s="11">
        <v>0.2</v>
      </c>
      <c r="AT72" s="11">
        <v>0.03</v>
      </c>
      <c r="AU72" s="11">
        <f>AS72</f>
        <v>0.2</v>
      </c>
      <c r="AV72" s="11">
        <f>AR72</f>
        <v>1.7999999999999999E-2</v>
      </c>
      <c r="AW72" s="4"/>
      <c r="AX72" s="9" t="s">
        <v>114</v>
      </c>
      <c r="AY72" s="9"/>
      <c r="AZ72" s="10">
        <f>BA72*BA70+BB72*BB70+BC72*BC70+BD72*BD70+BE72*BE70+BF72*BF70+BG72*BG70+BH72*BH70</f>
        <v>6.2072399999999988</v>
      </c>
      <c r="BA72" s="11">
        <f>BB72-(BB72*10%)</f>
        <v>1.4579999999999999E-2</v>
      </c>
      <c r="BB72" s="11">
        <f>BC72-(BC72*10%)</f>
        <v>1.6199999999999999E-2</v>
      </c>
      <c r="BC72" s="11">
        <v>1.7999999999999999E-2</v>
      </c>
      <c r="BD72" s="11">
        <f>BC72+(BC72*20%)</f>
        <v>2.1599999999999998E-2</v>
      </c>
      <c r="BE72" s="11">
        <f>BD72</f>
        <v>2.1599999999999998E-2</v>
      </c>
      <c r="BF72" s="11">
        <v>0.03</v>
      </c>
      <c r="BG72" s="11">
        <f>BD72</f>
        <v>2.1599999999999998E-2</v>
      </c>
      <c r="BH72" s="11">
        <f>BD72</f>
        <v>2.1599999999999998E-2</v>
      </c>
      <c r="BI72" s="4"/>
      <c r="BJ72" s="6" t="s">
        <v>24</v>
      </c>
      <c r="BK72" s="6"/>
      <c r="BL72" s="7">
        <f>SUM(BM72:BU72)</f>
        <v>177</v>
      </c>
      <c r="BM72" s="7">
        <v>138</v>
      </c>
      <c r="BN72" s="7"/>
      <c r="BO72" s="7"/>
      <c r="BP72" s="7"/>
      <c r="BQ72" s="7"/>
      <c r="BR72" s="7">
        <v>38</v>
      </c>
      <c r="BS72" s="7">
        <v>1</v>
      </c>
      <c r="BT72" s="7"/>
      <c r="BU72" s="7"/>
      <c r="BV72" s="9" t="s">
        <v>71</v>
      </c>
      <c r="BW72" s="9"/>
      <c r="BX72" s="10">
        <f>BY72*BY70+BZ72*BZ70+CA72*CA70+CB72*CB70+CC72*CC70+CD72*CD70+CE72*CE70+CF72*CF70</f>
        <v>1.6528</v>
      </c>
      <c r="BY72" s="11">
        <f t="shared" si="29"/>
        <v>3.2400000000000005E-2</v>
      </c>
      <c r="BZ72" s="11">
        <f t="shared" si="29"/>
        <v>3.6000000000000004E-2</v>
      </c>
      <c r="CA72" s="11">
        <v>0.04</v>
      </c>
      <c r="CB72" s="11">
        <f>CA72+(CA72*20%)</f>
        <v>4.8000000000000001E-2</v>
      </c>
      <c r="CC72" s="11">
        <f>CB72+(CB72*10%)</f>
        <v>5.28E-2</v>
      </c>
      <c r="CD72" s="11">
        <v>0.08</v>
      </c>
      <c r="CE72" s="11">
        <f>CC72</f>
        <v>5.28E-2</v>
      </c>
      <c r="CF72" s="11">
        <f>CB72</f>
        <v>4.8000000000000001E-2</v>
      </c>
      <c r="CG72" s="4"/>
    </row>
    <row r="73" spans="2:85" ht="18" customHeight="1" x14ac:dyDescent="0.25">
      <c r="N73" s="9" t="s">
        <v>35</v>
      </c>
      <c r="O73" s="9"/>
      <c r="P73" s="4"/>
      <c r="Q73" s="4" t="s">
        <v>36</v>
      </c>
      <c r="R73" s="4" t="s">
        <v>36</v>
      </c>
      <c r="S73" s="4" t="s">
        <v>36</v>
      </c>
      <c r="T73" s="4" t="s">
        <v>36</v>
      </c>
      <c r="U73" s="4" t="s">
        <v>36</v>
      </c>
      <c r="V73" s="4" t="s">
        <v>36</v>
      </c>
      <c r="W73" s="4" t="s">
        <v>36</v>
      </c>
      <c r="X73" s="4" t="s">
        <v>36</v>
      </c>
      <c r="Y73" s="4"/>
      <c r="Z73" s="9" t="s">
        <v>31</v>
      </c>
      <c r="AA73" s="9"/>
      <c r="AB73" s="10">
        <f>AC73*AC71+AD73*AD71+AE73*AE71+AF73*AF71+AG73*AG71+AH73*AH71+AI73*AI71+AJ73*AJ71</f>
        <v>10.228499999999999</v>
      </c>
      <c r="AC73" s="11">
        <f t="shared" si="30"/>
        <v>2.0250000000000001E-2</v>
      </c>
      <c r="AD73" s="11">
        <f t="shared" si="30"/>
        <v>2.2499999999999999E-2</v>
      </c>
      <c r="AE73" s="11">
        <v>2.5000000000000001E-2</v>
      </c>
      <c r="AF73" s="11">
        <f>AE73+(AE73*20%)</f>
        <v>3.0000000000000002E-2</v>
      </c>
      <c r="AG73" s="11">
        <f>AF73+(AF73*10%)</f>
        <v>3.3000000000000002E-2</v>
      </c>
      <c r="AH73" s="11">
        <v>7.4999999999999997E-2</v>
      </c>
      <c r="AI73" s="11">
        <f>AG73</f>
        <v>3.3000000000000002E-2</v>
      </c>
      <c r="AJ73" s="11">
        <f>AF73</f>
        <v>3.0000000000000002E-2</v>
      </c>
      <c r="AK73" s="11"/>
      <c r="AL73" s="9" t="s">
        <v>54</v>
      </c>
      <c r="AM73" s="9"/>
      <c r="AN73" s="10">
        <f>AO73*AO70+AP73*AP70+AQ73*AQ70+AR73*AR70+AS73*AS70+AT73*AT70+AU73*AU70+AV73*AV70</f>
        <v>1.3055600000000001</v>
      </c>
      <c r="AO73" s="11">
        <f t="shared" si="28"/>
        <v>3.2399999999999998E-3</v>
      </c>
      <c r="AP73" s="11">
        <f t="shared" si="28"/>
        <v>3.5999999999999999E-3</v>
      </c>
      <c r="AQ73" s="11">
        <v>4.0000000000000001E-3</v>
      </c>
      <c r="AR73" s="11">
        <f>AQ73+(AQ73*20%)</f>
        <v>4.8000000000000004E-3</v>
      </c>
      <c r="AS73" s="11">
        <f>AR73+(AR73*10%)</f>
        <v>5.2800000000000008E-3</v>
      </c>
      <c r="AT73" s="11">
        <v>5.0000000000000001E-3</v>
      </c>
      <c r="AU73" s="11">
        <f>AS73</f>
        <v>5.2800000000000008E-3</v>
      </c>
      <c r="AV73" s="11">
        <f>AR73</f>
        <v>4.8000000000000004E-3</v>
      </c>
      <c r="AW73" s="4"/>
      <c r="AX73" s="9" t="s">
        <v>33</v>
      </c>
      <c r="AY73" s="9"/>
      <c r="AZ73" s="10">
        <f>BA73*BA70+BB73*BB70+BC73*BC70+BD73*BD70+BE73*BE70+BF73*BF70+BG73*BG70+BH73*BH70</f>
        <v>1.6850000000000001</v>
      </c>
      <c r="BA73" s="11">
        <v>5.0000000000000001E-3</v>
      </c>
      <c r="BB73" s="11">
        <v>5.0000000000000001E-3</v>
      </c>
      <c r="BC73" s="11">
        <v>5.0000000000000001E-3</v>
      </c>
      <c r="BD73" s="11">
        <v>5.0000000000000001E-3</v>
      </c>
      <c r="BE73" s="11">
        <v>5.0000000000000001E-3</v>
      </c>
      <c r="BF73" s="11">
        <v>5.0000000000000001E-3</v>
      </c>
      <c r="BG73" s="11">
        <v>5.0000000000000001E-3</v>
      </c>
      <c r="BH73" s="11">
        <v>5.0000000000000001E-3</v>
      </c>
      <c r="BI73" s="4"/>
      <c r="BJ73" s="9" t="s">
        <v>50</v>
      </c>
      <c r="BK73" s="9"/>
      <c r="BL73" s="10">
        <f>BM73*BM72+BN73*BN72+BO73*BO72+BP73*BP72+BQ73*BQ72+BR73*BR72+BS73*BS72+BT73*BT72</f>
        <v>11.147200000000002</v>
      </c>
      <c r="BM73" s="11">
        <f t="shared" ref="BM73:BN77" si="31">BN73-(BN73*10%)</f>
        <v>5.2650000000000002E-2</v>
      </c>
      <c r="BN73" s="11">
        <f t="shared" si="31"/>
        <v>5.8500000000000003E-2</v>
      </c>
      <c r="BO73" s="11">
        <v>6.5000000000000002E-2</v>
      </c>
      <c r="BP73" s="11">
        <f>BO73+(BO73*10%)</f>
        <v>7.1500000000000008E-2</v>
      </c>
      <c r="BQ73" s="11">
        <f>BP73+(BR73*10%)</f>
        <v>8.1500000000000017E-2</v>
      </c>
      <c r="BR73" s="11">
        <v>0.1</v>
      </c>
      <c r="BS73" s="11">
        <f>BQ73</f>
        <v>8.1500000000000017E-2</v>
      </c>
      <c r="BT73" s="11">
        <f>BP73</f>
        <v>7.1500000000000008E-2</v>
      </c>
      <c r="BU73" s="11"/>
      <c r="BV73" s="9" t="s">
        <v>48</v>
      </c>
      <c r="BW73" s="9"/>
      <c r="BX73" s="10">
        <f>BY73*BY70+BZ73*BZ70+CA73*CA70+CB73*CB70+CC73*CC70+CD73*CD70+CE73*CE70+CF73*CF70</f>
        <v>2.5187999999999997</v>
      </c>
      <c r="BY73" s="11">
        <f t="shared" si="29"/>
        <v>7.2900000000000006E-2</v>
      </c>
      <c r="BZ73" s="11">
        <f t="shared" si="29"/>
        <v>8.1000000000000003E-2</v>
      </c>
      <c r="CA73" s="11">
        <v>0.09</v>
      </c>
      <c r="CB73" s="11">
        <f>CA73+(CA73*20%)</f>
        <v>0.108</v>
      </c>
      <c r="CC73" s="11">
        <f>CB73+(CB73*10%)</f>
        <v>0.1188</v>
      </c>
      <c r="CD73" s="11">
        <v>0.12</v>
      </c>
      <c r="CE73" s="11">
        <f>CC73</f>
        <v>0.1188</v>
      </c>
      <c r="CF73" s="11">
        <f>CB73</f>
        <v>0.108</v>
      </c>
      <c r="CG73" s="4"/>
    </row>
    <row r="74" spans="2:85" ht="18" customHeight="1" x14ac:dyDescent="0.25">
      <c r="Z74" s="9" t="s">
        <v>32</v>
      </c>
      <c r="AA74" s="9"/>
      <c r="AB74" s="10">
        <f>AC74*AC71+AD74*AD71+AE74*AE71+AF74*AF71+AG74*AG71+AH74*AH71+AI74*AI71+AJ74*AJ71</f>
        <v>10.228499999999999</v>
      </c>
      <c r="AC74" s="11">
        <f t="shared" si="30"/>
        <v>2.0250000000000001E-2</v>
      </c>
      <c r="AD74" s="11">
        <f t="shared" si="30"/>
        <v>2.2499999999999999E-2</v>
      </c>
      <c r="AE74" s="11">
        <v>2.5000000000000001E-2</v>
      </c>
      <c r="AF74" s="11">
        <f>AE74+(AE74*20%)</f>
        <v>3.0000000000000002E-2</v>
      </c>
      <c r="AG74" s="11">
        <f>AF74+(AF74*10%)</f>
        <v>3.3000000000000002E-2</v>
      </c>
      <c r="AH74" s="11">
        <v>7.4999999999999997E-2</v>
      </c>
      <c r="AI74" s="11">
        <f>AG74</f>
        <v>3.3000000000000002E-2</v>
      </c>
      <c r="AJ74" s="11">
        <f>AF74</f>
        <v>3.0000000000000002E-2</v>
      </c>
      <c r="AK74" s="4"/>
      <c r="AL74" s="9" t="s">
        <v>33</v>
      </c>
      <c r="AM74" s="9"/>
      <c r="AN74" s="10">
        <f>AO74*AO70+AP74*AP70+AQ74*AQ70+AR74*AR70+AS74*AS70+AT74*AT70+AU74*AU70+AV74*AV70</f>
        <v>1.6400000000000001</v>
      </c>
      <c r="AO74" s="11">
        <v>5.0000000000000001E-3</v>
      </c>
      <c r="AP74" s="11">
        <v>5.0000000000000001E-3</v>
      </c>
      <c r="AQ74" s="11">
        <v>5.0000000000000001E-3</v>
      </c>
      <c r="AR74" s="11">
        <v>5.0000000000000001E-3</v>
      </c>
      <c r="AS74" s="11">
        <v>5.0000000000000001E-3</v>
      </c>
      <c r="AT74" s="11">
        <v>5.0000000000000001E-3</v>
      </c>
      <c r="AU74" s="11">
        <v>5.0000000000000001E-3</v>
      </c>
      <c r="AV74" s="11">
        <v>5.0000000000000001E-3</v>
      </c>
      <c r="AW74" s="4"/>
      <c r="AX74" s="9" t="s">
        <v>35</v>
      </c>
      <c r="AY74" s="9"/>
      <c r="AZ74" s="10"/>
      <c r="BA74" s="4" t="s">
        <v>36</v>
      </c>
      <c r="BB74" s="4" t="s">
        <v>36</v>
      </c>
      <c r="BC74" s="4" t="s">
        <v>36</v>
      </c>
      <c r="BD74" s="4" t="s">
        <v>36</v>
      </c>
      <c r="BE74" s="4" t="s">
        <v>36</v>
      </c>
      <c r="BF74" s="4" t="s">
        <v>36</v>
      </c>
      <c r="BG74" s="4" t="s">
        <v>36</v>
      </c>
      <c r="BH74" s="4" t="s">
        <v>36</v>
      </c>
      <c r="BI74" s="4"/>
      <c r="BJ74" s="9" t="s">
        <v>31</v>
      </c>
      <c r="BK74" s="9"/>
      <c r="BL74" s="10">
        <f>BM74*BM72+BN74*BN72+BO74*BO72+BP74*BP72+BQ74*BQ72+BR74*BR72+BS74*BS72+BT74*BT72</f>
        <v>5.6795000000000009</v>
      </c>
      <c r="BM74" s="11">
        <f t="shared" si="31"/>
        <v>2.0250000000000001E-2</v>
      </c>
      <c r="BN74" s="11">
        <f t="shared" si="31"/>
        <v>2.2499999999999999E-2</v>
      </c>
      <c r="BO74" s="11">
        <v>2.5000000000000001E-2</v>
      </c>
      <c r="BP74" s="11">
        <f>BO74+(BO74*10%)</f>
        <v>2.7500000000000004E-2</v>
      </c>
      <c r="BQ74" s="11">
        <f>BP74+(BR74*10%)</f>
        <v>3.5000000000000003E-2</v>
      </c>
      <c r="BR74" s="11">
        <v>7.4999999999999997E-2</v>
      </c>
      <c r="BS74" s="11">
        <f>BQ74</f>
        <v>3.5000000000000003E-2</v>
      </c>
      <c r="BT74" s="11">
        <f>BP74</f>
        <v>2.7500000000000004E-2</v>
      </c>
      <c r="BU74" s="11"/>
      <c r="BV74" s="9" t="s">
        <v>33</v>
      </c>
      <c r="BW74" s="9"/>
      <c r="BX74" s="10">
        <f>BY74*BY70+BZ74*BZ70+CA74*CA70+CB74*CB70+CC74*CC70+CD74*CD70+CE74*CE70+CF74*CF70</f>
        <v>0.10500000000000001</v>
      </c>
      <c r="BY74" s="11">
        <v>5.0000000000000001E-3</v>
      </c>
      <c r="BZ74" s="11">
        <v>5.0000000000000001E-3</v>
      </c>
      <c r="CA74" s="11">
        <v>5.0000000000000001E-3</v>
      </c>
      <c r="CB74" s="11">
        <v>5.0000000000000001E-3</v>
      </c>
      <c r="CC74" s="11">
        <v>5.0000000000000001E-3</v>
      </c>
      <c r="CD74" s="11">
        <v>5.0000000000000001E-3</v>
      </c>
      <c r="CE74" s="11">
        <v>5.0000000000000001E-3</v>
      </c>
      <c r="CF74" s="11">
        <v>5.0000000000000001E-3</v>
      </c>
      <c r="CG74" s="4"/>
    </row>
    <row r="75" spans="2:85" ht="18" customHeight="1" x14ac:dyDescent="0.25">
      <c r="Z75" s="9" t="s">
        <v>57</v>
      </c>
      <c r="AA75" s="9"/>
      <c r="AB75" s="10">
        <f>AC75*AC71+AD75*AD71+AE75*AE71+AF75*AF71+AG75*AG71+AH75*AH71+AI75*AI71+AJ75*AJ71</f>
        <v>7.4228000000000005</v>
      </c>
      <c r="AC75" s="11">
        <f t="shared" si="30"/>
        <v>1.6200000000000003E-2</v>
      </c>
      <c r="AD75" s="11">
        <f t="shared" si="30"/>
        <v>1.8000000000000002E-2</v>
      </c>
      <c r="AE75" s="11">
        <v>0.02</v>
      </c>
      <c r="AF75" s="11">
        <f>AE75+(AE75*20%)</f>
        <v>2.4E-2</v>
      </c>
      <c r="AG75" s="11">
        <f>AF75+(AF75*10%)</f>
        <v>2.64E-2</v>
      </c>
      <c r="AH75" s="11">
        <f>AE75+(AE75*100%)</f>
        <v>0.04</v>
      </c>
      <c r="AI75" s="11">
        <f>AG75</f>
        <v>2.64E-2</v>
      </c>
      <c r="AJ75" s="11">
        <f>AF75</f>
        <v>2.4E-2</v>
      </c>
      <c r="AK75" s="4"/>
      <c r="AL75" s="9" t="s">
        <v>35</v>
      </c>
      <c r="AM75" s="9"/>
      <c r="AN75" s="4"/>
      <c r="AO75" s="4" t="s">
        <v>36</v>
      </c>
      <c r="AP75" s="4" t="s">
        <v>36</v>
      </c>
      <c r="AQ75" s="4" t="s">
        <v>36</v>
      </c>
      <c r="AR75" s="4" t="s">
        <v>36</v>
      </c>
      <c r="AS75" s="4" t="s">
        <v>36</v>
      </c>
      <c r="AT75" s="4" t="s">
        <v>36</v>
      </c>
      <c r="AU75" s="4" t="s">
        <v>36</v>
      </c>
      <c r="AV75" s="4" t="s">
        <v>36</v>
      </c>
      <c r="AW75" s="4"/>
      <c r="BJ75" s="9" t="s">
        <v>32</v>
      </c>
      <c r="BK75" s="9"/>
      <c r="BL75" s="10">
        <f>BM75*BM72+BN75*BN72+BO75*BO72+BP75*BP72+BQ75*BQ72+BR75*BR72+BS75*BS72+BT75*BT72</f>
        <v>5.6795000000000009</v>
      </c>
      <c r="BM75" s="11">
        <f t="shared" si="31"/>
        <v>2.0250000000000001E-2</v>
      </c>
      <c r="BN75" s="11">
        <f t="shared" si="31"/>
        <v>2.2499999999999999E-2</v>
      </c>
      <c r="BO75" s="11">
        <v>2.5000000000000001E-2</v>
      </c>
      <c r="BP75" s="11">
        <f>BO75+(BO75*10%)</f>
        <v>2.7500000000000004E-2</v>
      </c>
      <c r="BQ75" s="11">
        <f>BP75+(BR75*10%)</f>
        <v>3.5000000000000003E-2</v>
      </c>
      <c r="BR75" s="11">
        <v>7.4999999999999997E-2</v>
      </c>
      <c r="BS75" s="11">
        <f>BQ75</f>
        <v>3.5000000000000003E-2</v>
      </c>
      <c r="BT75" s="11">
        <f>BP75</f>
        <v>2.7500000000000004E-2</v>
      </c>
      <c r="BU75" s="4"/>
      <c r="BV75" s="9" t="s">
        <v>35</v>
      </c>
      <c r="BW75" s="9"/>
      <c r="BX75" s="4"/>
      <c r="BY75" s="4" t="s">
        <v>36</v>
      </c>
      <c r="BZ75" s="4" t="s">
        <v>36</v>
      </c>
      <c r="CA75" s="4" t="s">
        <v>36</v>
      </c>
      <c r="CB75" s="4" t="s">
        <v>36</v>
      </c>
      <c r="CC75" s="4" t="s">
        <v>36</v>
      </c>
      <c r="CD75" s="4" t="s">
        <v>36</v>
      </c>
      <c r="CE75" s="4" t="s">
        <v>36</v>
      </c>
      <c r="CF75" s="4" t="s">
        <v>36</v>
      </c>
      <c r="CG75" s="4"/>
    </row>
    <row r="76" spans="2:85" ht="18" customHeight="1" x14ac:dyDescent="0.25">
      <c r="Z76" s="9" t="s">
        <v>38</v>
      </c>
      <c r="AA76" s="9"/>
      <c r="AB76" s="10">
        <f>AC76*AC71+AD76*AD71+AE76*AE71+AF76*AF71+AG76*AG71+AH76*AH71+AI76*AI71+AJ76*AJ71</f>
        <v>7.4228000000000005</v>
      </c>
      <c r="AC76" s="11">
        <f t="shared" si="30"/>
        <v>1.6200000000000003E-2</v>
      </c>
      <c r="AD76" s="11">
        <f t="shared" si="30"/>
        <v>1.8000000000000002E-2</v>
      </c>
      <c r="AE76" s="11">
        <v>0.02</v>
      </c>
      <c r="AF76" s="11">
        <f>AE76+(AE76*20%)</f>
        <v>2.4E-2</v>
      </c>
      <c r="AG76" s="11">
        <f>AF76+(AF76*10%)</f>
        <v>2.64E-2</v>
      </c>
      <c r="AH76" s="11">
        <f>AE76+(AE76*100%)</f>
        <v>0.04</v>
      </c>
      <c r="AI76" s="11">
        <f>AG76</f>
        <v>2.64E-2</v>
      </c>
      <c r="AJ76" s="11">
        <f>AF76</f>
        <v>2.4E-2</v>
      </c>
      <c r="AK76" s="4"/>
      <c r="BJ76" s="9" t="s">
        <v>57</v>
      </c>
      <c r="BK76" s="9"/>
      <c r="BL76" s="10">
        <f>BM76*BM72+BN76*BN72+BO76*BO72+BP76*BP72+BQ76*BQ72+BR76*BR72+BS76*BS72+BT76*BT72</f>
        <v>3.7816000000000001</v>
      </c>
      <c r="BM76" s="11">
        <f t="shared" si="31"/>
        <v>1.6200000000000003E-2</v>
      </c>
      <c r="BN76" s="11">
        <f t="shared" si="31"/>
        <v>1.8000000000000002E-2</v>
      </c>
      <c r="BO76" s="11">
        <v>0.02</v>
      </c>
      <c r="BP76" s="11">
        <f>BO76+(BO76*10%)</f>
        <v>2.1999999999999999E-2</v>
      </c>
      <c r="BQ76" s="11">
        <f>BP76+(BR76*10%)</f>
        <v>2.5999999999999999E-2</v>
      </c>
      <c r="BR76" s="11">
        <f>BO76+(BO76*100%)</f>
        <v>0.04</v>
      </c>
      <c r="BS76" s="11">
        <f>BQ76</f>
        <v>2.5999999999999999E-2</v>
      </c>
      <c r="BT76" s="11">
        <f>BP76</f>
        <v>2.1999999999999999E-2</v>
      </c>
      <c r="BU76" s="4"/>
    </row>
    <row r="77" spans="2:85" ht="18" customHeight="1" x14ac:dyDescent="0.25">
      <c r="Z77" s="9" t="s">
        <v>33</v>
      </c>
      <c r="AA77" s="9"/>
      <c r="AB77" s="10">
        <f>AC77*AC71+AD77*AD71+AE77*AE71+AF77*AF71+AG77*AG71+AH77*AH71+AI77*AI71+AJ77*AJ71</f>
        <v>1.7050000000000001</v>
      </c>
      <c r="AC77" s="11">
        <v>5.0000000000000001E-3</v>
      </c>
      <c r="AD77" s="11">
        <v>5.0000000000000001E-3</v>
      </c>
      <c r="AE77" s="11">
        <v>5.0000000000000001E-3</v>
      </c>
      <c r="AF77" s="11">
        <v>5.0000000000000001E-3</v>
      </c>
      <c r="AG77" s="11">
        <v>5.0000000000000001E-3</v>
      </c>
      <c r="AH77" s="11">
        <v>5.0000000000000001E-3</v>
      </c>
      <c r="AI77" s="11">
        <v>5.0000000000000001E-3</v>
      </c>
      <c r="AJ77" s="11">
        <v>5.0000000000000001E-3</v>
      </c>
      <c r="AK77" s="4"/>
      <c r="BJ77" s="9" t="s">
        <v>38</v>
      </c>
      <c r="BK77" s="9"/>
      <c r="BL77" s="10">
        <f>BM77*BM72+BN77*BN72+BO77*BO72+BP77*BP72+BQ77*BQ72+BR77*BR72+BS77*BS72+BT77*BT72</f>
        <v>3.7816000000000001</v>
      </c>
      <c r="BM77" s="11">
        <f t="shared" si="31"/>
        <v>1.6200000000000003E-2</v>
      </c>
      <c r="BN77" s="11">
        <f t="shared" si="31"/>
        <v>1.8000000000000002E-2</v>
      </c>
      <c r="BO77" s="11">
        <v>0.02</v>
      </c>
      <c r="BP77" s="11">
        <f>BO77+(BO77*10%)</f>
        <v>2.1999999999999999E-2</v>
      </c>
      <c r="BQ77" s="11">
        <f>BP77+(BR77*10%)</f>
        <v>2.5999999999999999E-2</v>
      </c>
      <c r="BR77" s="11">
        <f>BO77+(BO77*100%)</f>
        <v>0.04</v>
      </c>
      <c r="BS77" s="11">
        <f>BQ77</f>
        <v>2.5999999999999999E-2</v>
      </c>
      <c r="BT77" s="11">
        <f>BP77</f>
        <v>2.1999999999999999E-2</v>
      </c>
      <c r="BU77" s="4"/>
    </row>
    <row r="78" spans="2:85" ht="18" customHeight="1" x14ac:dyDescent="0.25">
      <c r="Z78" s="9" t="s">
        <v>35</v>
      </c>
      <c r="AA78" s="9"/>
      <c r="AB78" s="15"/>
      <c r="AC78" s="11" t="s">
        <v>36</v>
      </c>
      <c r="AD78" s="11" t="s">
        <v>36</v>
      </c>
      <c r="AE78" s="11" t="s">
        <v>36</v>
      </c>
      <c r="AF78" s="11" t="s">
        <v>36</v>
      </c>
      <c r="AG78" s="11" t="s">
        <v>36</v>
      </c>
      <c r="AH78" s="11" t="s">
        <v>36</v>
      </c>
      <c r="AI78" s="11" t="s">
        <v>36</v>
      </c>
      <c r="AJ78" s="11" t="s">
        <v>36</v>
      </c>
      <c r="AK78" s="4"/>
      <c r="BJ78" s="9" t="s">
        <v>33</v>
      </c>
      <c r="BK78" s="9"/>
      <c r="BL78" s="10">
        <f>BM78*BM72+BN78*BN72+BO78*BO72+BP78*BP72+BQ78*BQ72+BR78*BR72+BS78*BS72+BT78*BT72</f>
        <v>0.88500000000000012</v>
      </c>
      <c r="BM78" s="11">
        <v>5.0000000000000001E-3</v>
      </c>
      <c r="BN78" s="11">
        <v>5.0000000000000001E-3</v>
      </c>
      <c r="BO78" s="11">
        <v>5.0000000000000001E-3</v>
      </c>
      <c r="BP78" s="11">
        <v>5.0000000000000001E-3</v>
      </c>
      <c r="BQ78" s="11">
        <v>5.0000000000000001E-3</v>
      </c>
      <c r="BR78" s="11">
        <v>5.0000000000000001E-3</v>
      </c>
      <c r="BS78" s="11">
        <v>5.0000000000000001E-3</v>
      </c>
      <c r="BT78" s="11">
        <v>5.0000000000000001E-3</v>
      </c>
      <c r="BU78" s="4"/>
    </row>
    <row r="79" spans="2:85" ht="18" customHeight="1" x14ac:dyDescent="0.25">
      <c r="BJ79" s="9" t="s">
        <v>35</v>
      </c>
      <c r="BK79" s="9"/>
      <c r="BL79" s="15"/>
      <c r="BM79" s="11" t="s">
        <v>36</v>
      </c>
      <c r="BN79" s="11" t="s">
        <v>36</v>
      </c>
      <c r="BO79" s="11" t="s">
        <v>36</v>
      </c>
      <c r="BP79" s="11" t="s">
        <v>36</v>
      </c>
      <c r="BQ79" s="11" t="s">
        <v>36</v>
      </c>
      <c r="BR79" s="11" t="s">
        <v>36</v>
      </c>
      <c r="BS79" s="11" t="s">
        <v>36</v>
      </c>
      <c r="BT79" s="11" t="s">
        <v>36</v>
      </c>
      <c r="BU79" s="4"/>
    </row>
    <row r="80" spans="2:85" ht="18" customHeight="1" x14ac:dyDescent="0.25">
      <c r="B80" s="205" t="s">
        <v>60</v>
      </c>
      <c r="C80" s="205"/>
      <c r="D80" s="205"/>
      <c r="E80" s="205"/>
      <c r="F80" s="205"/>
      <c r="G80" s="205"/>
      <c r="H80" s="205"/>
      <c r="I80" s="205"/>
      <c r="J80" s="205"/>
      <c r="K80" s="205"/>
      <c r="L80" s="205"/>
      <c r="M80" s="205"/>
      <c r="N80" s="205" t="s">
        <v>60</v>
      </c>
      <c r="O80" s="205"/>
      <c r="P80" s="205"/>
      <c r="Q80" s="205"/>
      <c r="R80" s="205"/>
      <c r="S80" s="205"/>
      <c r="T80" s="205"/>
      <c r="U80" s="205"/>
      <c r="V80" s="205"/>
      <c r="W80" s="205"/>
      <c r="X80" s="205"/>
      <c r="Y80" s="205"/>
      <c r="Z80" s="205" t="s">
        <v>61</v>
      </c>
      <c r="AA80" s="205"/>
      <c r="AB80" s="205"/>
      <c r="AC80" s="205"/>
      <c r="AD80" s="205"/>
      <c r="AE80" s="205"/>
      <c r="AF80" s="205"/>
      <c r="AG80" s="205"/>
      <c r="AH80" s="205"/>
      <c r="AI80" s="205"/>
      <c r="AJ80" s="205"/>
      <c r="AK80" s="205"/>
      <c r="AL80" s="205" t="s">
        <v>60</v>
      </c>
      <c r="AM80" s="205"/>
      <c r="AN80" s="205"/>
      <c r="AO80" s="205"/>
      <c r="AP80" s="205"/>
      <c r="AQ80" s="205"/>
      <c r="AR80" s="205"/>
      <c r="AS80" s="205"/>
      <c r="AT80" s="205"/>
      <c r="AU80" s="205"/>
      <c r="AV80" s="205"/>
      <c r="AW80" s="205"/>
      <c r="AX80" s="205" t="s">
        <v>62</v>
      </c>
      <c r="AY80" s="205"/>
      <c r="AZ80" s="205"/>
      <c r="BA80" s="205"/>
      <c r="BB80" s="205"/>
      <c r="BC80" s="205"/>
      <c r="BD80" s="205"/>
      <c r="BE80" s="205"/>
      <c r="BF80" s="205"/>
      <c r="BG80" s="205"/>
      <c r="BH80" s="205"/>
      <c r="BI80" s="205"/>
      <c r="BJ80" s="205" t="s">
        <v>60</v>
      </c>
      <c r="BK80" s="205"/>
      <c r="BL80" s="205"/>
      <c r="BM80" s="205"/>
      <c r="BN80" s="205"/>
      <c r="BO80" s="205"/>
      <c r="BP80" s="205"/>
      <c r="BQ80" s="205"/>
      <c r="BR80" s="205"/>
      <c r="BS80" s="205"/>
      <c r="BT80" s="205"/>
      <c r="BU80" s="205"/>
      <c r="BV80" s="205" t="s">
        <v>60</v>
      </c>
      <c r="BW80" s="205"/>
      <c r="BX80" s="205"/>
      <c r="BY80" s="205"/>
      <c r="BZ80" s="205"/>
      <c r="CA80" s="205"/>
      <c r="CB80" s="205"/>
      <c r="CC80" s="205"/>
      <c r="CD80" s="205"/>
      <c r="CE80" s="205"/>
      <c r="CF80" s="205"/>
      <c r="CG80" s="205"/>
    </row>
    <row r="81" spans="2:85" ht="18" customHeight="1" x14ac:dyDescent="0.25">
      <c r="B81" s="4"/>
      <c r="C81" s="4"/>
      <c r="D81" s="5" t="s">
        <v>15</v>
      </c>
      <c r="E81" s="5" t="s">
        <v>16</v>
      </c>
      <c r="F81" s="5" t="s">
        <v>17</v>
      </c>
      <c r="G81" s="5" t="s">
        <v>18</v>
      </c>
      <c r="H81" s="5" t="s">
        <v>19</v>
      </c>
      <c r="I81" s="5" t="s">
        <v>20</v>
      </c>
      <c r="J81" s="5" t="s">
        <v>21</v>
      </c>
      <c r="K81" s="5" t="s">
        <v>22</v>
      </c>
      <c r="L81" s="5" t="s">
        <v>23</v>
      </c>
      <c r="M81" s="5"/>
      <c r="N81" s="4"/>
      <c r="O81" s="4"/>
      <c r="P81" s="5" t="s">
        <v>15</v>
      </c>
      <c r="Q81" s="5" t="s">
        <v>16</v>
      </c>
      <c r="R81" s="5" t="s">
        <v>17</v>
      </c>
      <c r="S81" s="5" t="s">
        <v>18</v>
      </c>
      <c r="T81" s="5" t="s">
        <v>19</v>
      </c>
      <c r="U81" s="5" t="s">
        <v>20</v>
      </c>
      <c r="V81" s="5" t="s">
        <v>21</v>
      </c>
      <c r="W81" s="5" t="s">
        <v>22</v>
      </c>
      <c r="X81" s="5" t="s">
        <v>23</v>
      </c>
      <c r="Y81" s="5"/>
      <c r="Z81" s="4"/>
      <c r="AA81" s="4"/>
      <c r="AB81" s="5" t="s">
        <v>15</v>
      </c>
      <c r="AC81" s="5" t="s">
        <v>16</v>
      </c>
      <c r="AD81" s="5" t="s">
        <v>17</v>
      </c>
      <c r="AE81" s="5" t="s">
        <v>18</v>
      </c>
      <c r="AF81" s="5" t="s">
        <v>19</v>
      </c>
      <c r="AG81" s="5" t="s">
        <v>20</v>
      </c>
      <c r="AH81" s="5" t="s">
        <v>21</v>
      </c>
      <c r="AI81" s="5" t="s">
        <v>22</v>
      </c>
      <c r="AJ81" s="5" t="s">
        <v>23</v>
      </c>
      <c r="AK81" s="5"/>
      <c r="AL81" s="4"/>
      <c r="AM81" s="4"/>
      <c r="AN81" s="5" t="s">
        <v>15</v>
      </c>
      <c r="AO81" s="5" t="s">
        <v>16</v>
      </c>
      <c r="AP81" s="5" t="s">
        <v>17</v>
      </c>
      <c r="AQ81" s="5" t="s">
        <v>18</v>
      </c>
      <c r="AR81" s="5" t="s">
        <v>19</v>
      </c>
      <c r="AS81" s="5" t="s">
        <v>20</v>
      </c>
      <c r="AT81" s="5" t="s">
        <v>21</v>
      </c>
      <c r="AU81" s="5" t="s">
        <v>22</v>
      </c>
      <c r="AV81" s="5" t="s">
        <v>23</v>
      </c>
      <c r="AW81" s="5"/>
      <c r="AX81" s="4"/>
      <c r="AY81" s="4"/>
      <c r="AZ81" s="5" t="s">
        <v>15</v>
      </c>
      <c r="BA81" s="5" t="s">
        <v>16</v>
      </c>
      <c r="BB81" s="5" t="s">
        <v>17</v>
      </c>
      <c r="BC81" s="5" t="s">
        <v>18</v>
      </c>
      <c r="BD81" s="5" t="s">
        <v>19</v>
      </c>
      <c r="BE81" s="5" t="s">
        <v>20</v>
      </c>
      <c r="BF81" s="5" t="s">
        <v>21</v>
      </c>
      <c r="BG81" s="5" t="s">
        <v>22</v>
      </c>
      <c r="BH81" s="5" t="s">
        <v>23</v>
      </c>
      <c r="BI81" s="5"/>
      <c r="BJ81" s="4"/>
      <c r="BK81" s="4"/>
      <c r="BL81" s="5" t="s">
        <v>15</v>
      </c>
      <c r="BM81" s="5" t="s">
        <v>16</v>
      </c>
      <c r="BN81" s="5" t="s">
        <v>17</v>
      </c>
      <c r="BO81" s="5" t="s">
        <v>18</v>
      </c>
      <c r="BP81" s="5" t="s">
        <v>19</v>
      </c>
      <c r="BQ81" s="5" t="s">
        <v>20</v>
      </c>
      <c r="BR81" s="5" t="s">
        <v>21</v>
      </c>
      <c r="BS81" s="5" t="s">
        <v>22</v>
      </c>
      <c r="BT81" s="5" t="s">
        <v>23</v>
      </c>
      <c r="BU81" s="5"/>
      <c r="BV81" s="4"/>
      <c r="BW81" s="4"/>
      <c r="BX81" s="5" t="s">
        <v>15</v>
      </c>
      <c r="BY81" s="5" t="s">
        <v>16</v>
      </c>
      <c r="BZ81" s="5" t="s">
        <v>17</v>
      </c>
      <c r="CA81" s="5" t="s">
        <v>18</v>
      </c>
      <c r="CB81" s="5" t="s">
        <v>19</v>
      </c>
      <c r="CC81" s="5" t="s">
        <v>20</v>
      </c>
      <c r="CD81" s="5" t="s">
        <v>21</v>
      </c>
      <c r="CE81" s="5" t="s">
        <v>22</v>
      </c>
      <c r="CF81" s="5" t="s">
        <v>23</v>
      </c>
      <c r="CG81" s="5"/>
    </row>
    <row r="82" spans="2:85" ht="18" customHeight="1" x14ac:dyDescent="0.25">
      <c r="B82" s="6" t="s">
        <v>24</v>
      </c>
      <c r="C82" s="6"/>
      <c r="D82" s="7">
        <f>SUM(E82:M82)</f>
        <v>0</v>
      </c>
      <c r="E82" s="7"/>
      <c r="F82" s="7"/>
      <c r="G82" s="7"/>
      <c r="H82" s="7"/>
      <c r="I82" s="7"/>
      <c r="J82" s="7"/>
      <c r="K82" s="7"/>
      <c r="L82" s="7"/>
      <c r="M82" s="4"/>
      <c r="N82" s="6" t="s">
        <v>24</v>
      </c>
      <c r="O82" s="6"/>
      <c r="P82" s="7">
        <f>SUM(Q82:Y82)</f>
        <v>0</v>
      </c>
      <c r="Q82" s="7"/>
      <c r="R82" s="7"/>
      <c r="S82" s="7"/>
      <c r="T82" s="7"/>
      <c r="U82" s="7"/>
      <c r="V82" s="7"/>
      <c r="W82" s="7"/>
      <c r="X82" s="7"/>
      <c r="Y82" s="4"/>
      <c r="Z82" s="6" t="s">
        <v>24</v>
      </c>
      <c r="AA82" s="6"/>
      <c r="AB82" s="7">
        <f>SUM(AC82:AK82)</f>
        <v>0</v>
      </c>
      <c r="AC82" s="7"/>
      <c r="AD82" s="7"/>
      <c r="AE82" s="7"/>
      <c r="AF82" s="7"/>
      <c r="AG82" s="7"/>
      <c r="AH82" s="7"/>
      <c r="AI82" s="7"/>
      <c r="AJ82" s="7"/>
      <c r="AK82" s="4"/>
      <c r="AL82" s="6" t="s">
        <v>24</v>
      </c>
      <c r="AM82" s="6"/>
      <c r="AN82" s="7">
        <f>SUM(AO82:AW82)</f>
        <v>0</v>
      </c>
      <c r="AO82" s="7"/>
      <c r="AP82" s="7"/>
      <c r="AQ82" s="7"/>
      <c r="AR82" s="7"/>
      <c r="AS82" s="7"/>
      <c r="AT82" s="7"/>
      <c r="AU82" s="7"/>
      <c r="AV82" s="7"/>
      <c r="AW82" s="4"/>
      <c r="AX82" s="6" t="s">
        <v>24</v>
      </c>
      <c r="AY82" s="6"/>
      <c r="AZ82" s="7">
        <f>SUM(BA82:BI82)</f>
        <v>303</v>
      </c>
      <c r="BA82" s="7">
        <v>138</v>
      </c>
      <c r="BB82" s="7">
        <v>42</v>
      </c>
      <c r="BC82" s="7">
        <v>45</v>
      </c>
      <c r="BD82" s="7"/>
      <c r="BE82" s="7">
        <v>53</v>
      </c>
      <c r="BF82" s="7"/>
      <c r="BG82" s="7">
        <v>5</v>
      </c>
      <c r="BH82" s="7">
        <v>20</v>
      </c>
      <c r="BI82" s="4"/>
      <c r="BJ82" s="6" t="s">
        <v>24</v>
      </c>
      <c r="BK82" s="6"/>
      <c r="BL82" s="7">
        <f>SUM(BM82:BU82)</f>
        <v>0</v>
      </c>
      <c r="BM82" s="7"/>
      <c r="BN82" s="7"/>
      <c r="BO82" s="7"/>
      <c r="BP82" s="7"/>
      <c r="BQ82" s="7"/>
      <c r="BR82" s="7"/>
      <c r="BS82" s="7"/>
      <c r="BT82" s="7"/>
      <c r="BU82" s="4"/>
      <c r="BV82" s="6" t="s">
        <v>24</v>
      </c>
      <c r="BW82" s="6"/>
      <c r="BX82" s="7">
        <f>SUM(BY82:CG82)</f>
        <v>0</v>
      </c>
      <c r="BY82" s="7"/>
      <c r="BZ82" s="7"/>
      <c r="CA82" s="7"/>
      <c r="CB82" s="7"/>
      <c r="CC82" s="7"/>
      <c r="CD82" s="7"/>
      <c r="CE82" s="7"/>
      <c r="CF82" s="7"/>
      <c r="CG82" s="4"/>
    </row>
    <row r="83" spans="2:85" ht="18" customHeight="1" x14ac:dyDescent="0.25">
      <c r="B83" s="9" t="s">
        <v>60</v>
      </c>
      <c r="C83" s="9"/>
      <c r="D83" s="10">
        <f>E83*E82+F83*F82+G83*G82+H83*H82+I83*I82+J83*J82+K83*K82+L83*L82</f>
        <v>0</v>
      </c>
      <c r="E83" s="14">
        <v>1</v>
      </c>
      <c r="F83" s="14">
        <v>1</v>
      </c>
      <c r="G83" s="14">
        <v>1</v>
      </c>
      <c r="H83" s="14">
        <v>1</v>
      </c>
      <c r="I83" s="14">
        <v>1</v>
      </c>
      <c r="J83" s="14">
        <v>1</v>
      </c>
      <c r="K83" s="14">
        <v>1</v>
      </c>
      <c r="L83" s="14">
        <v>1</v>
      </c>
      <c r="M83" s="4"/>
      <c r="N83" s="9" t="s">
        <v>60</v>
      </c>
      <c r="O83" s="9"/>
      <c r="P83" s="10">
        <f>Q83*Q82+R83*R82+S83*S82+T83*T82+U83*U82+V83*V82+W83*W82+X83*X82</f>
        <v>0</v>
      </c>
      <c r="Q83" s="14">
        <v>1</v>
      </c>
      <c r="R83" s="14">
        <v>1</v>
      </c>
      <c r="S83" s="14">
        <v>1</v>
      </c>
      <c r="T83" s="14">
        <v>1</v>
      </c>
      <c r="U83" s="14">
        <v>1</v>
      </c>
      <c r="V83" s="14">
        <v>1</v>
      </c>
      <c r="W83" s="14">
        <v>1</v>
      </c>
      <c r="X83" s="14">
        <v>1</v>
      </c>
      <c r="Y83" s="4"/>
      <c r="Z83" s="9" t="s">
        <v>61</v>
      </c>
      <c r="AA83" s="9"/>
      <c r="AB83" s="10">
        <f>AC83*AC82+AD83*AD82+AE83*AE82+AF83*AF82+AG83*AG82+AH83*AH82+AI83*AI82+AJ83*AJ82</f>
        <v>0</v>
      </c>
      <c r="AC83" s="14">
        <v>1</v>
      </c>
      <c r="AD83" s="14">
        <v>1</v>
      </c>
      <c r="AE83" s="14">
        <v>1</v>
      </c>
      <c r="AF83" s="14">
        <v>1</v>
      </c>
      <c r="AG83" s="14">
        <v>1</v>
      </c>
      <c r="AH83" s="14">
        <v>1</v>
      </c>
      <c r="AI83" s="14">
        <v>1</v>
      </c>
      <c r="AJ83" s="14">
        <v>1</v>
      </c>
      <c r="AK83" s="4"/>
      <c r="AL83" s="9" t="s">
        <v>60</v>
      </c>
      <c r="AM83" s="9"/>
      <c r="AN83" s="10">
        <f>AO83*AO82+AP83*AP82+AQ83*AQ82+AR83*AR82+AS83*AS82+AT83*AT82+AU83*AU82+AV83*AV82</f>
        <v>0</v>
      </c>
      <c r="AO83" s="14">
        <v>1</v>
      </c>
      <c r="AP83" s="14">
        <v>1</v>
      </c>
      <c r="AQ83" s="14">
        <v>1</v>
      </c>
      <c r="AR83" s="14">
        <v>1</v>
      </c>
      <c r="AS83" s="14">
        <v>1</v>
      </c>
      <c r="AT83" s="14">
        <v>1</v>
      </c>
      <c r="AU83" s="14">
        <v>1</v>
      </c>
      <c r="AV83" s="14">
        <v>1</v>
      </c>
      <c r="AW83" s="4"/>
      <c r="AX83" s="9" t="s">
        <v>63</v>
      </c>
      <c r="AY83" s="9"/>
      <c r="AZ83" s="10">
        <f>(BA83*BA82+BB83*BB82+BC83*BC82+BD83*BD82+BE83*BE82+BF83*BF82+BG83*BG82+BH83*BH82)/24</f>
        <v>6.875</v>
      </c>
      <c r="BA83" s="14"/>
      <c r="BB83" s="14">
        <v>1</v>
      </c>
      <c r="BC83" s="14">
        <v>1</v>
      </c>
      <c r="BD83" s="14">
        <v>1</v>
      </c>
      <c r="BE83" s="14">
        <v>1</v>
      </c>
      <c r="BF83" s="14">
        <v>1</v>
      </c>
      <c r="BG83" s="14">
        <v>1</v>
      </c>
      <c r="BH83" s="14">
        <v>1</v>
      </c>
      <c r="BI83" s="4"/>
      <c r="BJ83" s="9" t="s">
        <v>60</v>
      </c>
      <c r="BK83" s="9"/>
      <c r="BL83" s="10">
        <f>BM83*BM82+BN83*BN82+BO83*BO82+BP83*BP82+BQ83*BQ82+BR83*BR82+BS83*BS82+BT83*BT82</f>
        <v>0</v>
      </c>
      <c r="BM83" s="14">
        <v>1</v>
      </c>
      <c r="BN83" s="14">
        <v>1</v>
      </c>
      <c r="BO83" s="14">
        <v>1</v>
      </c>
      <c r="BP83" s="14">
        <v>1</v>
      </c>
      <c r="BQ83" s="14">
        <v>1</v>
      </c>
      <c r="BR83" s="14">
        <v>1</v>
      </c>
      <c r="BS83" s="14">
        <v>1</v>
      </c>
      <c r="BT83" s="14">
        <v>1</v>
      </c>
      <c r="BU83" s="4"/>
      <c r="BV83" s="9" t="s">
        <v>60</v>
      </c>
      <c r="BW83" s="9"/>
      <c r="BX83" s="10">
        <f>BY83*BY82+BZ83*BZ82+CA83*CA82+CB83*CB82+CC83*CC82+CD83*CD82+CE83*CE82+CF83*CF82</f>
        <v>0</v>
      </c>
      <c r="BY83" s="14">
        <v>1</v>
      </c>
      <c r="BZ83" s="14">
        <v>1</v>
      </c>
      <c r="CA83" s="14">
        <v>1</v>
      </c>
      <c r="CB83" s="14">
        <v>1</v>
      </c>
      <c r="CC83" s="14">
        <v>1</v>
      </c>
      <c r="CD83" s="14">
        <v>1</v>
      </c>
      <c r="CE83" s="14">
        <v>1</v>
      </c>
      <c r="CF83" s="14">
        <v>1</v>
      </c>
      <c r="CG83" s="4"/>
    </row>
    <row r="84" spans="2:85" ht="18" customHeight="1" x14ac:dyDescent="0.25">
      <c r="AX84" s="9" t="s">
        <v>64</v>
      </c>
      <c r="AY84" s="9"/>
      <c r="AZ84" s="10">
        <f>(BA84*BA82+BB84*BB82+BC84*BC82+BD84*BD82+BE84*BE82+BF84*BF82+BG84*BG82+BH84*BH82)/24</f>
        <v>12.625</v>
      </c>
      <c r="BA84" s="14">
        <v>1</v>
      </c>
      <c r="BB84" s="14">
        <v>1</v>
      </c>
      <c r="BC84" s="14">
        <v>1</v>
      </c>
      <c r="BD84" s="14">
        <v>1</v>
      </c>
      <c r="BE84" s="14">
        <v>1</v>
      </c>
      <c r="BF84" s="14">
        <v>1</v>
      </c>
      <c r="BG84" s="14">
        <v>1</v>
      </c>
      <c r="BH84" s="14">
        <v>1</v>
      </c>
      <c r="BI84" s="4"/>
    </row>
    <row r="85" spans="2:85" ht="18" customHeight="1" x14ac:dyDescent="0.25"/>
    <row r="86" spans="2:85" ht="18" customHeight="1" x14ac:dyDescent="0.25">
      <c r="B86" s="194" t="s">
        <v>116</v>
      </c>
      <c r="C86" s="195"/>
      <c r="D86" s="195"/>
      <c r="E86" s="195"/>
      <c r="F86" s="195"/>
      <c r="G86" s="195"/>
      <c r="H86" s="195"/>
      <c r="I86" s="195"/>
      <c r="J86" s="195"/>
      <c r="K86" s="195"/>
      <c r="L86" s="195"/>
      <c r="M86" s="196"/>
      <c r="N86" s="194" t="s">
        <v>70</v>
      </c>
      <c r="O86" s="195"/>
      <c r="P86" s="195"/>
      <c r="Q86" s="195"/>
      <c r="R86" s="195"/>
      <c r="S86" s="195"/>
      <c r="T86" s="195"/>
      <c r="U86" s="195"/>
      <c r="V86" s="195"/>
      <c r="W86" s="195"/>
      <c r="X86" s="195"/>
      <c r="Y86" s="196"/>
      <c r="Z86" s="194" t="s">
        <v>122</v>
      </c>
      <c r="AA86" s="195"/>
      <c r="AB86" s="195"/>
      <c r="AC86" s="195"/>
      <c r="AD86" s="195"/>
      <c r="AE86" s="195"/>
      <c r="AF86" s="195"/>
      <c r="AG86" s="195"/>
      <c r="AH86" s="195"/>
      <c r="AI86" s="195"/>
      <c r="AJ86" s="195"/>
      <c r="AK86" s="196"/>
      <c r="AL86" s="194" t="s">
        <v>117</v>
      </c>
      <c r="AM86" s="195"/>
      <c r="AN86" s="195"/>
      <c r="AO86" s="195"/>
      <c r="AP86" s="195"/>
      <c r="AQ86" s="195"/>
      <c r="AR86" s="195"/>
      <c r="AS86" s="195"/>
      <c r="AT86" s="195"/>
      <c r="AU86" s="195"/>
      <c r="AV86" s="195"/>
      <c r="AW86" s="196"/>
      <c r="AX86" s="194" t="s">
        <v>118</v>
      </c>
      <c r="AY86" s="195"/>
      <c r="AZ86" s="195"/>
      <c r="BA86" s="195"/>
      <c r="BB86" s="195"/>
      <c r="BC86" s="195"/>
      <c r="BD86" s="195"/>
      <c r="BE86" s="195"/>
      <c r="BF86" s="195"/>
      <c r="BG86" s="195"/>
      <c r="BH86" s="195"/>
      <c r="BI86" s="196"/>
      <c r="BJ86" s="194" t="s">
        <v>119</v>
      </c>
      <c r="BK86" s="195"/>
      <c r="BL86" s="195"/>
      <c r="BM86" s="195"/>
      <c r="BN86" s="195"/>
      <c r="BO86" s="195"/>
      <c r="BP86" s="195"/>
      <c r="BQ86" s="195"/>
      <c r="BR86" s="195"/>
      <c r="BS86" s="195"/>
      <c r="BT86" s="195"/>
      <c r="BU86" s="196"/>
      <c r="BV86" s="197" t="s">
        <v>120</v>
      </c>
      <c r="BW86" s="198"/>
      <c r="BX86" s="198"/>
      <c r="BY86" s="198"/>
      <c r="BZ86" s="198"/>
      <c r="CA86" s="198"/>
      <c r="CB86" s="198"/>
      <c r="CC86" s="198"/>
      <c r="CD86" s="198"/>
      <c r="CE86" s="198"/>
      <c r="CF86" s="198"/>
      <c r="CG86" s="199"/>
    </row>
    <row r="87" spans="2:85" ht="18" customHeight="1" x14ac:dyDescent="0.25">
      <c r="B87" s="4"/>
      <c r="C87" s="4"/>
      <c r="D87" s="5" t="s">
        <v>15</v>
      </c>
      <c r="E87" s="5" t="s">
        <v>16</v>
      </c>
      <c r="F87" s="5" t="s">
        <v>17</v>
      </c>
      <c r="G87" s="5" t="s">
        <v>18</v>
      </c>
      <c r="H87" s="5" t="s">
        <v>19</v>
      </c>
      <c r="I87" s="5" t="s">
        <v>20</v>
      </c>
      <c r="J87" s="5" t="s">
        <v>21</v>
      </c>
      <c r="K87" s="5" t="s">
        <v>22</v>
      </c>
      <c r="L87" s="5" t="s">
        <v>23</v>
      </c>
      <c r="M87" s="5"/>
      <c r="N87" s="4"/>
      <c r="O87" s="4"/>
      <c r="P87" s="5" t="s">
        <v>15</v>
      </c>
      <c r="Q87" s="5" t="s">
        <v>16</v>
      </c>
      <c r="R87" s="5" t="s">
        <v>17</v>
      </c>
      <c r="S87" s="5" t="s">
        <v>18</v>
      </c>
      <c r="T87" s="5" t="s">
        <v>19</v>
      </c>
      <c r="U87" s="5" t="s">
        <v>20</v>
      </c>
      <c r="V87" s="5" t="s">
        <v>21</v>
      </c>
      <c r="W87" s="5" t="s">
        <v>22</v>
      </c>
      <c r="X87" s="5" t="s">
        <v>23</v>
      </c>
      <c r="Y87" s="5"/>
      <c r="Z87" s="4"/>
      <c r="AA87" s="4"/>
      <c r="AB87" s="5" t="s">
        <v>15</v>
      </c>
      <c r="AC87" s="5" t="s">
        <v>16</v>
      </c>
      <c r="AD87" s="5" t="s">
        <v>17</v>
      </c>
      <c r="AE87" s="5" t="s">
        <v>18</v>
      </c>
      <c r="AF87" s="5" t="s">
        <v>19</v>
      </c>
      <c r="AG87" s="5" t="s">
        <v>20</v>
      </c>
      <c r="AH87" s="5" t="s">
        <v>21</v>
      </c>
      <c r="AI87" s="5" t="s">
        <v>22</v>
      </c>
      <c r="AJ87" s="5" t="s">
        <v>23</v>
      </c>
      <c r="AK87" s="5"/>
      <c r="AL87" s="4"/>
      <c r="AM87" s="4"/>
      <c r="AN87" s="5" t="s">
        <v>15</v>
      </c>
      <c r="AO87" s="5" t="s">
        <v>16</v>
      </c>
      <c r="AP87" s="5" t="s">
        <v>17</v>
      </c>
      <c r="AQ87" s="5" t="s">
        <v>18</v>
      </c>
      <c r="AR87" s="5" t="s">
        <v>19</v>
      </c>
      <c r="AS87" s="5" t="s">
        <v>20</v>
      </c>
      <c r="AT87" s="5" t="s">
        <v>21</v>
      </c>
      <c r="AU87" s="5" t="s">
        <v>22</v>
      </c>
      <c r="AV87" s="5" t="s">
        <v>23</v>
      </c>
      <c r="AW87" s="5"/>
      <c r="AX87" s="4"/>
      <c r="AY87" s="4"/>
      <c r="AZ87" s="5" t="s">
        <v>15</v>
      </c>
      <c r="BA87" s="5" t="s">
        <v>16</v>
      </c>
      <c r="BB87" s="5" t="s">
        <v>17</v>
      </c>
      <c r="BC87" s="5" t="s">
        <v>18</v>
      </c>
      <c r="BD87" s="5" t="s">
        <v>19</v>
      </c>
      <c r="BE87" s="5" t="s">
        <v>20</v>
      </c>
      <c r="BF87" s="5" t="s">
        <v>21</v>
      </c>
      <c r="BG87" s="5" t="s">
        <v>22</v>
      </c>
      <c r="BH87" s="5" t="s">
        <v>23</v>
      </c>
      <c r="BI87" s="5"/>
      <c r="BJ87" s="4"/>
      <c r="BK87" s="4"/>
      <c r="BL87" s="5" t="s">
        <v>15</v>
      </c>
      <c r="BM87" s="5" t="s">
        <v>16</v>
      </c>
      <c r="BN87" s="5" t="s">
        <v>17</v>
      </c>
      <c r="BO87" s="5" t="s">
        <v>18</v>
      </c>
      <c r="BP87" s="5" t="s">
        <v>19</v>
      </c>
      <c r="BQ87" s="5" t="s">
        <v>20</v>
      </c>
      <c r="BR87" s="5" t="s">
        <v>21</v>
      </c>
      <c r="BS87" s="5" t="s">
        <v>22</v>
      </c>
      <c r="BT87" s="5" t="s">
        <v>23</v>
      </c>
      <c r="BU87" s="5"/>
      <c r="BV87" s="4"/>
      <c r="BW87" s="4"/>
      <c r="BX87" s="5" t="s">
        <v>15</v>
      </c>
      <c r="BY87" s="5" t="s">
        <v>16</v>
      </c>
      <c r="BZ87" s="5" t="s">
        <v>17</v>
      </c>
      <c r="CA87" s="5" t="s">
        <v>18</v>
      </c>
      <c r="CB87" s="5" t="s">
        <v>19</v>
      </c>
      <c r="CC87" s="5" t="s">
        <v>20</v>
      </c>
      <c r="CD87" s="5" t="s">
        <v>21</v>
      </c>
      <c r="CE87" s="5" t="s">
        <v>22</v>
      </c>
      <c r="CF87" s="5" t="s">
        <v>23</v>
      </c>
      <c r="CG87" s="5"/>
    </row>
    <row r="88" spans="2:85" ht="18" customHeight="1" x14ac:dyDescent="0.25">
      <c r="B88" s="6" t="s">
        <v>24</v>
      </c>
      <c r="C88" s="6"/>
      <c r="D88" s="7">
        <f>SUM(E88:M88)</f>
        <v>28</v>
      </c>
      <c r="E88" s="7"/>
      <c r="F88" s="7"/>
      <c r="G88" s="7"/>
      <c r="H88" s="7"/>
      <c r="I88" s="7"/>
      <c r="J88" s="7">
        <v>28</v>
      </c>
      <c r="K88" s="7"/>
      <c r="L88" s="7"/>
      <c r="M88" s="8"/>
      <c r="N88" s="6" t="s">
        <v>24</v>
      </c>
      <c r="O88" s="6"/>
      <c r="P88" s="7">
        <f>SUM(Q88:Y88)</f>
        <v>0</v>
      </c>
      <c r="Q88" s="7"/>
      <c r="R88" s="7"/>
      <c r="S88" s="7"/>
      <c r="T88" s="7"/>
      <c r="U88" s="7"/>
      <c r="V88" s="7"/>
      <c r="W88" s="7"/>
      <c r="X88" s="7"/>
      <c r="Y88" s="8"/>
      <c r="Z88" s="6" t="s">
        <v>24</v>
      </c>
      <c r="AA88" s="6"/>
      <c r="AB88" s="7">
        <f>SUM(AC88:AK88)</f>
        <v>28</v>
      </c>
      <c r="AC88" s="7"/>
      <c r="AD88" s="7"/>
      <c r="AE88" s="7"/>
      <c r="AF88" s="7"/>
      <c r="AG88" s="7"/>
      <c r="AH88" s="7">
        <v>28</v>
      </c>
      <c r="AI88" s="7"/>
      <c r="AJ88" s="7"/>
      <c r="AK88" s="8"/>
      <c r="AL88" s="6" t="s">
        <v>24</v>
      </c>
      <c r="AM88" s="6"/>
      <c r="AN88" s="7">
        <f>SUM(AO88:AW88)</f>
        <v>0</v>
      </c>
      <c r="AO88" s="7"/>
      <c r="AP88" s="7"/>
      <c r="AQ88" s="7"/>
      <c r="AR88" s="7"/>
      <c r="AS88" s="7"/>
      <c r="AT88" s="7"/>
      <c r="AU88" s="7"/>
      <c r="AV88" s="7"/>
      <c r="AW88" s="8"/>
      <c r="AX88" s="6" t="s">
        <v>24</v>
      </c>
      <c r="AY88" s="6"/>
      <c r="AZ88" s="7">
        <f>SUM(BA88:BI88)</f>
        <v>0</v>
      </c>
      <c r="BA88" s="7"/>
      <c r="BB88" s="7"/>
      <c r="BC88" s="7"/>
      <c r="BD88" s="7"/>
      <c r="BE88" s="7"/>
      <c r="BF88" s="7"/>
      <c r="BG88" s="7"/>
      <c r="BH88" s="7"/>
      <c r="BI88" s="8"/>
      <c r="BJ88" s="6" t="s">
        <v>24</v>
      </c>
      <c r="BK88" s="6"/>
      <c r="BL88" s="7">
        <f>SUM(BM88:BU88)</f>
        <v>28</v>
      </c>
      <c r="BM88" s="7"/>
      <c r="BN88" s="7"/>
      <c r="BO88" s="7"/>
      <c r="BP88" s="7"/>
      <c r="BQ88" s="7"/>
      <c r="BR88" s="7">
        <v>28</v>
      </c>
      <c r="BS88" s="7"/>
      <c r="BT88" s="7"/>
      <c r="BU88" s="8"/>
      <c r="BV88" s="6" t="s">
        <v>24</v>
      </c>
      <c r="BW88" s="6"/>
      <c r="BX88" s="7">
        <f>SUM(BY89:CG89)</f>
        <v>0.68224999999999991</v>
      </c>
      <c r="BY88" s="7"/>
      <c r="BZ88" s="7"/>
      <c r="CA88" s="7"/>
      <c r="CB88" s="7"/>
      <c r="CC88" s="7"/>
      <c r="CD88" s="7"/>
      <c r="CE88" s="7"/>
      <c r="CF88" s="7"/>
      <c r="CG88" s="4"/>
    </row>
    <row r="89" spans="2:85" ht="18" customHeight="1" x14ac:dyDescent="0.25">
      <c r="B89" s="9" t="s">
        <v>121</v>
      </c>
      <c r="C89" s="9"/>
      <c r="D89" s="10">
        <f>E89*E88+F89*F88+G89*G88+H89*H88+I89*I88+J89*J88+K89*K88+L89*L88</f>
        <v>2.8000000000000003</v>
      </c>
      <c r="E89" s="11">
        <f t="shared" ref="E89:F91" si="32">F89-(F89*10%)</f>
        <v>4.0500000000000001E-2</v>
      </c>
      <c r="F89" s="11">
        <f t="shared" si="32"/>
        <v>4.4999999999999998E-2</v>
      </c>
      <c r="G89" s="11">
        <v>0.05</v>
      </c>
      <c r="H89" s="11">
        <f>G89+(G89*20%)</f>
        <v>6.0000000000000005E-2</v>
      </c>
      <c r="I89" s="11">
        <f>H89+(H89*10%)</f>
        <v>6.6000000000000003E-2</v>
      </c>
      <c r="J89" s="11">
        <v>0.1</v>
      </c>
      <c r="K89" s="11">
        <f>I89</f>
        <v>6.6000000000000003E-2</v>
      </c>
      <c r="L89" s="11">
        <f>H89</f>
        <v>6.0000000000000005E-2</v>
      </c>
      <c r="M89" s="4"/>
      <c r="N89" s="9" t="s">
        <v>73</v>
      </c>
      <c r="O89" s="9"/>
      <c r="P89" s="10">
        <f>Q89*Q88+R89*R88+S89*S88+T89*T88+U89*U88+V89*V88+W89*W88+X89*X88</f>
        <v>0</v>
      </c>
      <c r="Q89" s="11">
        <f t="shared" ref="Q89:R93" si="33">R89-(R89*10%)</f>
        <v>3.2400000000000005E-2</v>
      </c>
      <c r="R89" s="11">
        <f t="shared" si="33"/>
        <v>3.6000000000000004E-2</v>
      </c>
      <c r="S89" s="11">
        <v>0.04</v>
      </c>
      <c r="T89" s="11">
        <f t="shared" ref="T89:U91" si="34">S89+(S89*10%)</f>
        <v>4.3999999999999997E-2</v>
      </c>
      <c r="U89" s="11">
        <f t="shared" si="34"/>
        <v>4.8399999999999999E-2</v>
      </c>
      <c r="V89" s="11">
        <v>0.06</v>
      </c>
      <c r="W89" s="11">
        <f t="shared" ref="W89:W94" si="35">U89</f>
        <v>4.8399999999999999E-2</v>
      </c>
      <c r="X89" s="11">
        <f t="shared" ref="X89:X94" si="36">T89</f>
        <v>4.3999999999999997E-2</v>
      </c>
      <c r="Y89" s="4"/>
      <c r="Z89" s="9" t="s">
        <v>125</v>
      </c>
      <c r="AA89" s="9"/>
      <c r="AB89" s="10">
        <f>AC89*AC88+AD89*AD88+AE89*AE88+AF89*AF88+AG89*AG88+AH89*AH88+AI89*AI88+AJ89*AJ88</f>
        <v>1.68</v>
      </c>
      <c r="AC89" s="11">
        <f>AD89-(AD89*10%)</f>
        <v>3.2400000000000005E-2</v>
      </c>
      <c r="AD89" s="11">
        <f>AE89-(AE89*10%)</f>
        <v>3.6000000000000004E-2</v>
      </c>
      <c r="AE89" s="11">
        <v>0.04</v>
      </c>
      <c r="AF89" s="11">
        <f>AE89+(AE89*10%)</f>
        <v>4.3999999999999997E-2</v>
      </c>
      <c r="AG89" s="11">
        <f>AF89+(AF89*10%)</f>
        <v>4.8399999999999999E-2</v>
      </c>
      <c r="AH89" s="11">
        <v>0.06</v>
      </c>
      <c r="AI89" s="11">
        <f>AG89</f>
        <v>4.8399999999999999E-2</v>
      </c>
      <c r="AJ89" s="11">
        <f>AF89</f>
        <v>4.3999999999999997E-2</v>
      </c>
      <c r="AK89" s="4"/>
      <c r="AL89" s="9" t="s">
        <v>25</v>
      </c>
      <c r="AM89" s="9"/>
      <c r="AN89" s="10">
        <f>AO89*AO88+AP89*AP88+AQ89*AQ88+AR89*AR88+AS89*AS88+AT89*AT88+AU89*AU88+AV89*AV88</f>
        <v>0</v>
      </c>
      <c r="AO89" s="11">
        <f t="shared" ref="AO89:AP92" si="37">AP89-(AP89*10%)</f>
        <v>6.0750000000000005E-2</v>
      </c>
      <c r="AP89" s="11">
        <f t="shared" si="37"/>
        <v>6.7500000000000004E-2</v>
      </c>
      <c r="AQ89" s="11">
        <v>7.4999999999999997E-2</v>
      </c>
      <c r="AR89" s="11">
        <f>AQ89+(AQ89*20%)</f>
        <v>0.09</v>
      </c>
      <c r="AS89" s="11">
        <f>AR89+(AR89*10%)</f>
        <v>9.8999999999999991E-2</v>
      </c>
      <c r="AT89" s="11">
        <v>0.1</v>
      </c>
      <c r="AU89" s="11">
        <v>0.1</v>
      </c>
      <c r="AV89" s="11">
        <f>AR89</f>
        <v>0.09</v>
      </c>
      <c r="AW89" s="4"/>
      <c r="AX89" s="9" t="s">
        <v>48</v>
      </c>
      <c r="AY89" s="9"/>
      <c r="AZ89" s="10">
        <f>BA89*BA88+BB89*BB88+BC89*BC88+BD89*BD88+BE89*BE88+BF89*BF88+BG89*BG88+BH89*BH88</f>
        <v>0</v>
      </c>
      <c r="BA89" s="11">
        <f>BB89-(BB89*10%)</f>
        <v>7.2900000000000006E-2</v>
      </c>
      <c r="BB89" s="11">
        <f>BC89-(BC89*10%)</f>
        <v>8.1000000000000003E-2</v>
      </c>
      <c r="BC89" s="11">
        <v>0.09</v>
      </c>
      <c r="BD89" s="11">
        <f>BC89+(BC89*20%)</f>
        <v>0.108</v>
      </c>
      <c r="BE89" s="11">
        <f>BD89+(BD89*10%)</f>
        <v>0.1188</v>
      </c>
      <c r="BF89" s="11">
        <v>0.12</v>
      </c>
      <c r="BG89" s="11">
        <f>BE89</f>
        <v>0.1188</v>
      </c>
      <c r="BH89" s="11">
        <f>BD89</f>
        <v>0.108</v>
      </c>
      <c r="BI89" s="4"/>
      <c r="BJ89" s="9" t="s">
        <v>73</v>
      </c>
      <c r="BK89" s="9"/>
      <c r="BL89" s="10">
        <f>BM89*BM88+BN89*BN88+BO89*BO88+BP89*BP88+BQ89*BQ88+BR89*BR88+BS89*BS88+BT89*BT88</f>
        <v>1.68</v>
      </c>
      <c r="BM89" s="11">
        <f t="shared" ref="BM89:BN94" si="38">BN89-(BN89*10%)</f>
        <v>3.2400000000000005E-2</v>
      </c>
      <c r="BN89" s="11">
        <f t="shared" si="38"/>
        <v>3.6000000000000004E-2</v>
      </c>
      <c r="BO89" s="11">
        <v>0.04</v>
      </c>
      <c r="BP89" s="11">
        <f t="shared" ref="BP89:BQ94" si="39">BO89+(BO89*10%)</f>
        <v>4.3999999999999997E-2</v>
      </c>
      <c r="BQ89" s="11">
        <f t="shared" si="39"/>
        <v>4.8399999999999999E-2</v>
      </c>
      <c r="BR89" s="11">
        <v>0.06</v>
      </c>
      <c r="BS89" s="11">
        <f t="shared" ref="BS89:BS95" si="40">BQ89</f>
        <v>4.8399999999999999E-2</v>
      </c>
      <c r="BT89" s="11">
        <f t="shared" ref="BT89:BT95" si="41">BP89</f>
        <v>4.3999999999999997E-2</v>
      </c>
      <c r="BU89" s="4"/>
      <c r="BV89" s="9" t="s">
        <v>30</v>
      </c>
      <c r="BW89" s="9"/>
      <c r="BX89" s="10">
        <f>BY89*BY88+BZ89*BZ88+CA89*CA88+CB89*CB88+CC89*CC88+CD89*CD88+CE89*CE88+CF89*CF88</f>
        <v>0</v>
      </c>
      <c r="BY89" s="11">
        <f t="shared" ref="BY89:BZ94" si="42">BZ89-(BZ89*10%)</f>
        <v>6.0750000000000005E-2</v>
      </c>
      <c r="BZ89" s="11">
        <f t="shared" si="42"/>
        <v>6.7500000000000004E-2</v>
      </c>
      <c r="CA89" s="11">
        <v>7.4999999999999997E-2</v>
      </c>
      <c r="CB89" s="11">
        <f t="shared" ref="CB89:CB94" si="43">CA89+(CA89*20%)</f>
        <v>0.09</v>
      </c>
      <c r="CC89" s="11">
        <f>CB89+(CB89*10%)</f>
        <v>9.8999999999999991E-2</v>
      </c>
      <c r="CD89" s="11">
        <v>0.1</v>
      </c>
      <c r="CE89" s="11">
        <v>0.1</v>
      </c>
      <c r="CF89" s="11">
        <f>CB89</f>
        <v>0.09</v>
      </c>
      <c r="CG89" s="4"/>
    </row>
    <row r="90" spans="2:85" ht="18" customHeight="1" x14ac:dyDescent="0.25">
      <c r="B90" s="9" t="s">
        <v>52</v>
      </c>
      <c r="C90" s="9"/>
      <c r="D90" s="10">
        <f>E90*E88+F90*F88+G90*G88+H90*H88+I90*I88+J90*J88+K90*K88+L90*L88</f>
        <v>0.56000000000000005</v>
      </c>
      <c r="E90" s="11">
        <f t="shared" si="32"/>
        <v>1.2149999999999999E-2</v>
      </c>
      <c r="F90" s="11">
        <f t="shared" si="32"/>
        <v>1.35E-2</v>
      </c>
      <c r="G90" s="11">
        <v>1.4999999999999999E-2</v>
      </c>
      <c r="H90" s="11">
        <v>1.4999999999999999E-2</v>
      </c>
      <c r="I90" s="11">
        <v>1.4999999999999999E-2</v>
      </c>
      <c r="J90" s="11">
        <v>0.02</v>
      </c>
      <c r="K90" s="11">
        <v>1.4999999999999999E-2</v>
      </c>
      <c r="L90" s="11">
        <v>1.4999999999999999E-2</v>
      </c>
      <c r="M90" s="4"/>
      <c r="N90" s="9" t="s">
        <v>74</v>
      </c>
      <c r="O90" s="9"/>
      <c r="P90" s="10">
        <f>Q90*Q88+R90*R88+S90*S88+T90*T88+U90*U88+V90*V88+W90*W88+X90*X88</f>
        <v>0</v>
      </c>
      <c r="Q90" s="11">
        <f t="shared" si="33"/>
        <v>6.0749999999999997E-3</v>
      </c>
      <c r="R90" s="11">
        <f t="shared" si="33"/>
        <v>6.7499999999999999E-3</v>
      </c>
      <c r="S90" s="11">
        <v>7.4999999999999997E-3</v>
      </c>
      <c r="T90" s="11">
        <f t="shared" si="34"/>
        <v>8.2500000000000004E-3</v>
      </c>
      <c r="U90" s="11">
        <f t="shared" si="34"/>
        <v>9.0749999999999997E-3</v>
      </c>
      <c r="V90" s="11">
        <v>1.4999999999999999E-2</v>
      </c>
      <c r="W90" s="11">
        <f t="shared" si="35"/>
        <v>9.0749999999999997E-3</v>
      </c>
      <c r="X90" s="11">
        <f t="shared" si="36"/>
        <v>8.2500000000000004E-3</v>
      </c>
      <c r="Y90" s="4"/>
      <c r="Z90" s="9" t="s">
        <v>48</v>
      </c>
      <c r="AA90" s="9"/>
      <c r="AB90" s="10">
        <f>AC90*AC88+AD90*AD88+AE90*AE88+AF90*AF88+AG90*AG88+AH90*AH88+AI90*AI88+AJ90*AJ88</f>
        <v>0.42</v>
      </c>
      <c r="AC90" s="11">
        <f>AD90-(AD90*10%)</f>
        <v>6.0749999999999997E-3</v>
      </c>
      <c r="AD90" s="11">
        <f>AE90-(AE90*10%)</f>
        <v>6.7499999999999999E-3</v>
      </c>
      <c r="AE90" s="11">
        <v>7.4999999999999997E-3</v>
      </c>
      <c r="AF90" s="11">
        <f>AE90+(AE90*10%)</f>
        <v>8.2500000000000004E-3</v>
      </c>
      <c r="AG90" s="11">
        <f>AF90+(AF90*10%)</f>
        <v>9.0749999999999997E-3</v>
      </c>
      <c r="AH90" s="11">
        <v>1.4999999999999999E-2</v>
      </c>
      <c r="AI90" s="11">
        <f>AG90</f>
        <v>9.0749999999999997E-3</v>
      </c>
      <c r="AJ90" s="11">
        <f>AF90</f>
        <v>8.2500000000000004E-3</v>
      </c>
      <c r="AK90" s="4"/>
      <c r="AL90" s="9" t="s">
        <v>27</v>
      </c>
      <c r="AM90" s="9"/>
      <c r="AN90" s="10">
        <f>AO90*AO88+AP90*AP88+AQ90*AQ88+AR90*AR88+AS90*AS88+AT90*AT88+AU90*AU88+AV90*AV88</f>
        <v>0</v>
      </c>
      <c r="AO90" s="11">
        <f t="shared" si="37"/>
        <v>1.2149999999999999E-2</v>
      </c>
      <c r="AP90" s="11">
        <f t="shared" si="37"/>
        <v>1.35E-2</v>
      </c>
      <c r="AQ90" s="11">
        <v>1.4999999999999999E-2</v>
      </c>
      <c r="AR90" s="11">
        <f>AQ90+(AQ90*20%)</f>
        <v>1.7999999999999999E-2</v>
      </c>
      <c r="AS90" s="11">
        <f>AR90+(AR90*10%)</f>
        <v>1.9799999999999998E-2</v>
      </c>
      <c r="AT90" s="11">
        <v>0.03</v>
      </c>
      <c r="AU90" s="11">
        <f>AS90</f>
        <v>1.9799999999999998E-2</v>
      </c>
      <c r="AV90" s="11">
        <f>AR90</f>
        <v>1.7999999999999999E-2</v>
      </c>
      <c r="AW90" s="4"/>
      <c r="AX90" s="9" t="s">
        <v>33</v>
      </c>
      <c r="AY90" s="9"/>
      <c r="AZ90" s="10">
        <f>BA90*BA88+BB90*BB88+BC90*BC88+BD90*BD88+BE90*BE88+BF90*BF88+BG90*BG88+BH90*BH88</f>
        <v>0</v>
      </c>
      <c r="BA90" s="11">
        <v>5.0000000000000001E-3</v>
      </c>
      <c r="BB90" s="11">
        <v>5.0000000000000001E-3</v>
      </c>
      <c r="BC90" s="11">
        <v>5.0000000000000001E-3</v>
      </c>
      <c r="BD90" s="11">
        <v>5.0000000000000001E-3</v>
      </c>
      <c r="BE90" s="11">
        <v>5.0000000000000001E-3</v>
      </c>
      <c r="BF90" s="11">
        <v>5.0000000000000001E-3</v>
      </c>
      <c r="BG90" s="11">
        <f>BE90</f>
        <v>5.0000000000000001E-3</v>
      </c>
      <c r="BH90" s="11">
        <f>BD90</f>
        <v>5.0000000000000001E-3</v>
      </c>
      <c r="BI90" s="4"/>
      <c r="BJ90" s="9" t="s">
        <v>74</v>
      </c>
      <c r="BK90" s="9"/>
      <c r="BL90" s="10">
        <f>BM90*BM88+BN90*BN88+BO90*BO88+BP90*BP88+BQ90*BQ88+BR90*BR88+BS90*BS88+BT90*BT88</f>
        <v>0.42</v>
      </c>
      <c r="BM90" s="11">
        <f t="shared" si="38"/>
        <v>6.0749999999999997E-3</v>
      </c>
      <c r="BN90" s="11">
        <f t="shared" si="38"/>
        <v>6.7499999999999999E-3</v>
      </c>
      <c r="BO90" s="11">
        <v>7.4999999999999997E-3</v>
      </c>
      <c r="BP90" s="11">
        <f t="shared" si="39"/>
        <v>8.2500000000000004E-3</v>
      </c>
      <c r="BQ90" s="11">
        <f t="shared" si="39"/>
        <v>9.0749999999999997E-3</v>
      </c>
      <c r="BR90" s="11">
        <v>1.4999999999999999E-2</v>
      </c>
      <c r="BS90" s="11">
        <f t="shared" si="40"/>
        <v>9.0749999999999997E-3</v>
      </c>
      <c r="BT90" s="11">
        <f t="shared" si="41"/>
        <v>8.2500000000000004E-3</v>
      </c>
      <c r="BU90" s="4"/>
      <c r="BV90" s="9" t="s">
        <v>32</v>
      </c>
      <c r="BW90" s="9"/>
      <c r="BX90" s="10">
        <f>BY90*BY88+BZ90*BZ88+CA90*CA88+CB90*CB88+CC90*CC88+CD90*CD88+CE90*CE88+CF90*CF88</f>
        <v>0</v>
      </c>
      <c r="BY90" s="11">
        <f t="shared" si="42"/>
        <v>2.0250000000000001E-2</v>
      </c>
      <c r="BZ90" s="11">
        <f t="shared" si="42"/>
        <v>2.2499999999999999E-2</v>
      </c>
      <c r="CA90" s="11">
        <v>2.5000000000000001E-2</v>
      </c>
      <c r="CB90" s="11">
        <f t="shared" si="43"/>
        <v>3.0000000000000002E-2</v>
      </c>
      <c r="CC90" s="11">
        <f>CB90+(CB90*10%)</f>
        <v>3.3000000000000002E-2</v>
      </c>
      <c r="CD90" s="11">
        <v>7.4999999999999997E-2</v>
      </c>
      <c r="CE90" s="11">
        <f>CC90</f>
        <v>3.3000000000000002E-2</v>
      </c>
      <c r="CF90" s="11">
        <f>CB90</f>
        <v>3.0000000000000002E-2</v>
      </c>
      <c r="CG90" s="4"/>
    </row>
    <row r="91" spans="2:85" ht="18" customHeight="1" x14ac:dyDescent="0.25">
      <c r="B91" s="9" t="s">
        <v>33</v>
      </c>
      <c r="C91" s="9"/>
      <c r="D91" s="10">
        <f>E91*E88+F91*F88+G91*G88+H91*H88+I91*I88+J91*J88+K91*K88+L91*L88</f>
        <v>0.56000000000000005</v>
      </c>
      <c r="E91" s="11">
        <f t="shared" si="32"/>
        <v>8.1000000000000013E-3</v>
      </c>
      <c r="F91" s="11">
        <f t="shared" si="32"/>
        <v>9.0000000000000011E-3</v>
      </c>
      <c r="G91" s="11">
        <v>0.01</v>
      </c>
      <c r="H91" s="11">
        <f>G91+(G91*20%)</f>
        <v>1.2E-2</v>
      </c>
      <c r="I91" s="11">
        <f>H91+(H91*10%)</f>
        <v>1.32E-2</v>
      </c>
      <c r="J91" s="11">
        <v>0.02</v>
      </c>
      <c r="K91" s="11">
        <f>I91</f>
        <v>1.32E-2</v>
      </c>
      <c r="L91" s="11">
        <f>H91</f>
        <v>1.2E-2</v>
      </c>
      <c r="M91" s="4"/>
      <c r="N91" s="9" t="s">
        <v>75</v>
      </c>
      <c r="O91" s="9"/>
      <c r="P91" s="10">
        <f>Q91*Q88+R91*R88+S91*S88+T91*T88+U91*U88+V91*V88+W91*W88+X91*X88</f>
        <v>0</v>
      </c>
      <c r="Q91" s="11">
        <f t="shared" si="33"/>
        <v>6.0749999999999997E-3</v>
      </c>
      <c r="R91" s="11">
        <f t="shared" si="33"/>
        <v>6.7499999999999999E-3</v>
      </c>
      <c r="S91" s="11">
        <v>7.4999999999999997E-3</v>
      </c>
      <c r="T91" s="11">
        <f t="shared" si="34"/>
        <v>8.2500000000000004E-3</v>
      </c>
      <c r="U91" s="11">
        <f t="shared" si="34"/>
        <v>9.0749999999999997E-3</v>
      </c>
      <c r="V91" s="11">
        <v>1.4999999999999999E-2</v>
      </c>
      <c r="W91" s="11">
        <f t="shared" si="35"/>
        <v>9.0749999999999997E-3</v>
      </c>
      <c r="X91" s="11">
        <f t="shared" si="36"/>
        <v>8.2500000000000004E-3</v>
      </c>
      <c r="Y91" s="4"/>
      <c r="Z91" s="9" t="s">
        <v>33</v>
      </c>
      <c r="AA91" s="9"/>
      <c r="AB91" s="10">
        <f>AC91*AC88+AD91*AD88+AE91*AE88+AF91*AF88+AG91*AG88+AH91*AH88+AI91*AI88+AJ91*AJ88</f>
        <v>0.14000000000000001</v>
      </c>
      <c r="AC91" s="11">
        <v>5.0000000000000001E-3</v>
      </c>
      <c r="AD91" s="11">
        <v>5.0000000000000001E-3</v>
      </c>
      <c r="AE91" s="11">
        <v>5.0000000000000001E-3</v>
      </c>
      <c r="AF91" s="11">
        <v>5.0000000000000001E-3</v>
      </c>
      <c r="AG91" s="11">
        <v>5.0000000000000001E-3</v>
      </c>
      <c r="AH91" s="11">
        <v>5.0000000000000001E-3</v>
      </c>
      <c r="AI91" s="11">
        <f>AG91</f>
        <v>5.0000000000000001E-3</v>
      </c>
      <c r="AJ91" s="11">
        <f>AF91</f>
        <v>5.0000000000000001E-3</v>
      </c>
      <c r="AK91" s="4"/>
      <c r="AL91" s="9" t="s">
        <v>92</v>
      </c>
      <c r="AM91" s="9"/>
      <c r="AN91" s="10">
        <f>AO91*AO88+AP91*AP88+AQ91*AQ88+AR91*AR88+AS91*AS88+AT91*AT88+AU91*AU88+AV91*AV88</f>
        <v>0</v>
      </c>
      <c r="AO91" s="11">
        <f t="shared" si="37"/>
        <v>8.1000000000000013E-3</v>
      </c>
      <c r="AP91" s="11">
        <f t="shared" si="37"/>
        <v>9.0000000000000011E-3</v>
      </c>
      <c r="AQ91" s="11">
        <v>0.01</v>
      </c>
      <c r="AR91" s="11">
        <f>AQ91+(AQ91*20%)</f>
        <v>1.2E-2</v>
      </c>
      <c r="AS91" s="11">
        <f>AR91+(AR91*10%)</f>
        <v>1.32E-2</v>
      </c>
      <c r="AT91" s="11">
        <v>0.02</v>
      </c>
      <c r="AU91" s="11">
        <f>AS91</f>
        <v>1.32E-2</v>
      </c>
      <c r="AV91" s="11">
        <f>AR91</f>
        <v>1.2E-2</v>
      </c>
      <c r="AW91" s="4"/>
      <c r="AX91" s="9" t="s">
        <v>35</v>
      </c>
      <c r="AY91" s="9"/>
      <c r="AZ91" s="15"/>
      <c r="BA91" s="11" t="s">
        <v>36</v>
      </c>
      <c r="BB91" s="11" t="s">
        <v>36</v>
      </c>
      <c r="BC91" s="11" t="s">
        <v>36</v>
      </c>
      <c r="BD91" s="11" t="s">
        <v>36</v>
      </c>
      <c r="BE91" s="11" t="s">
        <v>36</v>
      </c>
      <c r="BF91" s="11" t="s">
        <v>36</v>
      </c>
      <c r="BG91" s="11" t="s">
        <v>36</v>
      </c>
      <c r="BH91" s="11" t="s">
        <v>36</v>
      </c>
      <c r="BI91" s="4"/>
      <c r="BJ91" s="9" t="s">
        <v>75</v>
      </c>
      <c r="BK91" s="9"/>
      <c r="BL91" s="10">
        <f>BM91*BM88+BN91*BN88+BO91*BO88+BP91*BP88+BQ91*BQ88+BR91*BR88+BS91*BS88+BT91*BT88</f>
        <v>0.42</v>
      </c>
      <c r="BM91" s="11">
        <f t="shared" si="38"/>
        <v>6.0749999999999997E-3</v>
      </c>
      <c r="BN91" s="11">
        <f t="shared" si="38"/>
        <v>6.7499999999999999E-3</v>
      </c>
      <c r="BO91" s="11">
        <v>7.4999999999999997E-3</v>
      </c>
      <c r="BP91" s="11">
        <f t="shared" si="39"/>
        <v>8.2500000000000004E-3</v>
      </c>
      <c r="BQ91" s="11">
        <f t="shared" si="39"/>
        <v>9.0749999999999997E-3</v>
      </c>
      <c r="BR91" s="11">
        <v>1.4999999999999999E-2</v>
      </c>
      <c r="BS91" s="11">
        <f t="shared" si="40"/>
        <v>9.0749999999999997E-3</v>
      </c>
      <c r="BT91" s="11">
        <f t="shared" si="41"/>
        <v>8.2500000000000004E-3</v>
      </c>
      <c r="BU91" s="4"/>
      <c r="BV91" s="9" t="s">
        <v>31</v>
      </c>
      <c r="BW91" s="9"/>
      <c r="BX91" s="10">
        <f>BY91*BY88+BZ91*BZ88+CA91*CA88+CB91*CB88+CC91*CC88+CD91*CD88+CE91*CE88+CF91*CF88</f>
        <v>0</v>
      </c>
      <c r="BY91" s="11">
        <f t="shared" si="42"/>
        <v>2.0250000000000001E-2</v>
      </c>
      <c r="BZ91" s="11">
        <f t="shared" si="42"/>
        <v>2.2499999999999999E-2</v>
      </c>
      <c r="CA91" s="11">
        <v>2.5000000000000001E-2</v>
      </c>
      <c r="CB91" s="11">
        <f t="shared" si="43"/>
        <v>3.0000000000000002E-2</v>
      </c>
      <c r="CC91" s="11">
        <f>CB91+(CB91*10%)</f>
        <v>3.3000000000000002E-2</v>
      </c>
      <c r="CD91" s="11">
        <v>7.4999999999999997E-2</v>
      </c>
      <c r="CE91" s="11">
        <f>CC91</f>
        <v>3.3000000000000002E-2</v>
      </c>
      <c r="CF91" s="11">
        <f>CB91</f>
        <v>3.0000000000000002E-2</v>
      </c>
      <c r="CG91" s="4"/>
    </row>
    <row r="92" spans="2:85" ht="18" customHeight="1" x14ac:dyDescent="0.25">
      <c r="B92" s="9" t="s">
        <v>35</v>
      </c>
      <c r="C92" s="9"/>
      <c r="D92" s="15"/>
      <c r="E92" s="4" t="s">
        <v>36</v>
      </c>
      <c r="F92" s="4" t="s">
        <v>36</v>
      </c>
      <c r="G92" s="4" t="s">
        <v>36</v>
      </c>
      <c r="H92" s="4" t="s">
        <v>36</v>
      </c>
      <c r="I92" s="4" t="s">
        <v>36</v>
      </c>
      <c r="J92" s="4" t="s">
        <v>36</v>
      </c>
      <c r="K92" s="4" t="s">
        <v>36</v>
      </c>
      <c r="L92" s="4" t="s">
        <v>36</v>
      </c>
      <c r="M92" s="4"/>
      <c r="N92" s="9" t="s">
        <v>76</v>
      </c>
      <c r="O92" s="9"/>
      <c r="P92" s="10">
        <f>Q92*Q88+R92*R88+S92*S88+T92*T88+U92*U88+V92*V88+W92*W88+X92*X88</f>
        <v>0</v>
      </c>
      <c r="Q92" s="11">
        <f t="shared" si="33"/>
        <v>4.0500000000000006E-3</v>
      </c>
      <c r="R92" s="11">
        <f t="shared" si="33"/>
        <v>4.5000000000000005E-3</v>
      </c>
      <c r="S92" s="11">
        <v>5.0000000000000001E-3</v>
      </c>
      <c r="T92" s="11">
        <f>S92+(S92*20%)</f>
        <v>6.0000000000000001E-3</v>
      </c>
      <c r="U92" s="11">
        <f>T92+(T92*10%)</f>
        <v>6.6E-3</v>
      </c>
      <c r="V92" s="11">
        <v>0.01</v>
      </c>
      <c r="W92" s="11">
        <f t="shared" si="35"/>
        <v>6.6E-3</v>
      </c>
      <c r="X92" s="11">
        <f t="shared" si="36"/>
        <v>6.0000000000000001E-3</v>
      </c>
      <c r="Y92" s="4"/>
      <c r="Z92" s="9" t="s">
        <v>35</v>
      </c>
      <c r="AA92" s="9"/>
      <c r="AB92" s="15"/>
      <c r="AC92" s="11" t="s">
        <v>36</v>
      </c>
      <c r="AD92" s="11" t="s">
        <v>36</v>
      </c>
      <c r="AE92" s="11" t="s">
        <v>36</v>
      </c>
      <c r="AF92" s="11" t="s">
        <v>36</v>
      </c>
      <c r="AG92" s="11" t="s">
        <v>36</v>
      </c>
      <c r="AH92" s="11" t="s">
        <v>36</v>
      </c>
      <c r="AI92" s="11" t="s">
        <v>36</v>
      </c>
      <c r="AJ92" s="11" t="s">
        <v>36</v>
      </c>
      <c r="AK92" s="4"/>
      <c r="AL92" s="9" t="s">
        <v>48</v>
      </c>
      <c r="AM92" s="9"/>
      <c r="AN92" s="10">
        <f>AO92*AO88+AP92*AP88+AQ92*AQ88+AR92*AR88+AS92*AS88+AT92*AT88+AU92*AU88+AV92*AV88</f>
        <v>0</v>
      </c>
      <c r="AO92" s="11">
        <f t="shared" si="37"/>
        <v>3.2400000000000005E-2</v>
      </c>
      <c r="AP92" s="11">
        <f t="shared" si="37"/>
        <v>3.6000000000000004E-2</v>
      </c>
      <c r="AQ92" s="11">
        <v>0.04</v>
      </c>
      <c r="AR92" s="11">
        <f>AQ92+(AQ92*20%)</f>
        <v>4.8000000000000001E-2</v>
      </c>
      <c r="AS92" s="11">
        <f>AR92+(AR92*10%)</f>
        <v>5.28E-2</v>
      </c>
      <c r="AT92" s="11">
        <v>0.8</v>
      </c>
      <c r="AU92" s="11">
        <f>AS92</f>
        <v>5.28E-2</v>
      </c>
      <c r="AV92" s="11">
        <f>AR92</f>
        <v>4.8000000000000001E-2</v>
      </c>
      <c r="AW92" s="4"/>
      <c r="AX92" s="191" t="s">
        <v>123</v>
      </c>
      <c r="AY92" s="192"/>
      <c r="AZ92" s="192"/>
      <c r="BA92" s="192"/>
      <c r="BB92" s="192"/>
      <c r="BC92" s="192"/>
      <c r="BD92" s="192"/>
      <c r="BE92" s="192"/>
      <c r="BF92" s="192"/>
      <c r="BG92" s="192"/>
      <c r="BH92" s="192"/>
      <c r="BI92" s="193"/>
      <c r="BJ92" s="9" t="s">
        <v>76</v>
      </c>
      <c r="BK92" s="9"/>
      <c r="BL92" s="10">
        <f>BM92*BM88+BN92*BN88+BO92*BO88+BP92*BP88+BQ92*BQ88+BR92*BR88+BS92*BS88+BT92*BT88</f>
        <v>0.28000000000000003</v>
      </c>
      <c r="BM92" s="11">
        <f t="shared" si="38"/>
        <v>4.0500000000000006E-3</v>
      </c>
      <c r="BN92" s="11">
        <f t="shared" si="38"/>
        <v>4.5000000000000005E-3</v>
      </c>
      <c r="BO92" s="11">
        <v>5.0000000000000001E-3</v>
      </c>
      <c r="BP92" s="11">
        <f t="shared" si="39"/>
        <v>5.4999999999999997E-3</v>
      </c>
      <c r="BQ92" s="11">
        <f t="shared" si="39"/>
        <v>6.0499999999999998E-3</v>
      </c>
      <c r="BR92" s="11">
        <v>0.01</v>
      </c>
      <c r="BS92" s="11">
        <f t="shared" si="40"/>
        <v>6.0499999999999998E-3</v>
      </c>
      <c r="BT92" s="11">
        <f t="shared" si="41"/>
        <v>5.4999999999999997E-3</v>
      </c>
      <c r="BU92" s="4"/>
      <c r="BV92" s="9" t="s">
        <v>56</v>
      </c>
      <c r="BW92" s="9"/>
      <c r="BX92" s="10">
        <f>BY92*BY88+BZ92*BZ88+CA92*CA88+CB92*CB88+CC92*CC88+CD92*CD88+CE92*CE88+CF92*CF88</f>
        <v>0</v>
      </c>
      <c r="BY92" s="11">
        <f t="shared" si="42"/>
        <v>2.4299999999999999E-2</v>
      </c>
      <c r="BZ92" s="11">
        <f t="shared" si="42"/>
        <v>2.7E-2</v>
      </c>
      <c r="CA92" s="11">
        <v>0.03</v>
      </c>
      <c r="CB92" s="11">
        <f t="shared" si="43"/>
        <v>3.5999999999999997E-2</v>
      </c>
      <c r="CC92" s="11">
        <f>CB92</f>
        <v>3.5999999999999997E-2</v>
      </c>
      <c r="CD92" s="11">
        <v>0.05</v>
      </c>
      <c r="CE92" s="11">
        <f>CC92</f>
        <v>3.5999999999999997E-2</v>
      </c>
      <c r="CF92" s="11">
        <f>CA92</f>
        <v>0.03</v>
      </c>
      <c r="CG92" s="4"/>
    </row>
    <row r="93" spans="2:85" ht="18" customHeight="1" x14ac:dyDescent="0.25">
      <c r="B93" s="191" t="s">
        <v>124</v>
      </c>
      <c r="C93" s="192"/>
      <c r="D93" s="192"/>
      <c r="E93" s="192"/>
      <c r="F93" s="192"/>
      <c r="G93" s="192"/>
      <c r="H93" s="192"/>
      <c r="I93" s="192"/>
      <c r="J93" s="192"/>
      <c r="K93" s="192"/>
      <c r="L93" s="192"/>
      <c r="M93" s="193"/>
      <c r="N93" s="9" t="s">
        <v>79</v>
      </c>
      <c r="O93" s="9"/>
      <c r="P93" s="10">
        <f>Q93*Q88+R93*R88+S93*S88+T93*T88+U93*U88+V93*V88+W93*W88+X93*X88</f>
        <v>0</v>
      </c>
      <c r="Q93" s="11">
        <f t="shared" si="33"/>
        <v>4.0500000000000006E-3</v>
      </c>
      <c r="R93" s="11">
        <f t="shared" si="33"/>
        <v>4.5000000000000005E-3</v>
      </c>
      <c r="S93" s="11">
        <v>5.0000000000000001E-3</v>
      </c>
      <c r="T93" s="11">
        <f>S93+(S93*20%)</f>
        <v>6.0000000000000001E-3</v>
      </c>
      <c r="U93" s="11">
        <f>T93+(T93*10%)</f>
        <v>6.6E-3</v>
      </c>
      <c r="V93" s="11">
        <v>0.01</v>
      </c>
      <c r="W93" s="11">
        <f t="shared" si="35"/>
        <v>6.6E-3</v>
      </c>
      <c r="X93" s="11">
        <f t="shared" si="36"/>
        <v>6.0000000000000001E-3</v>
      </c>
      <c r="Y93" s="4"/>
      <c r="Z93" s="191" t="s">
        <v>127</v>
      </c>
      <c r="AA93" s="192"/>
      <c r="AB93" s="192"/>
      <c r="AC93" s="192"/>
      <c r="AD93" s="192"/>
      <c r="AE93" s="192"/>
      <c r="AF93" s="192"/>
      <c r="AG93" s="192"/>
      <c r="AH93" s="192"/>
      <c r="AI93" s="192"/>
      <c r="AJ93" s="192"/>
      <c r="AK93" s="193"/>
      <c r="AL93" s="9" t="s">
        <v>33</v>
      </c>
      <c r="AM93" s="9"/>
      <c r="AN93" s="10">
        <f>AO93*AO88+AP93*AP88+AQ93*AQ88+AR93*AR88+AS93*AS88+AT93*AT88+AU93*AU88+AV93*AV88</f>
        <v>0</v>
      </c>
      <c r="AO93" s="11">
        <v>5.0000000000000001E-3</v>
      </c>
      <c r="AP93" s="11">
        <v>5.0000000000000001E-3</v>
      </c>
      <c r="AQ93" s="11">
        <v>5.0000000000000001E-3</v>
      </c>
      <c r="AR93" s="11">
        <v>5.0000000000000001E-3</v>
      </c>
      <c r="AS93" s="11">
        <v>5.0000000000000001E-3</v>
      </c>
      <c r="AT93" s="11">
        <v>5.0000000000000001E-3</v>
      </c>
      <c r="AU93" s="11">
        <v>5.0000000000000001E-3</v>
      </c>
      <c r="AV93" s="11">
        <v>5.0000000000000001E-3</v>
      </c>
      <c r="AW93" s="4"/>
      <c r="AX93" s="4"/>
      <c r="AY93" s="4"/>
      <c r="AZ93" s="5" t="s">
        <v>15</v>
      </c>
      <c r="BA93" s="5" t="s">
        <v>16</v>
      </c>
      <c r="BB93" s="5" t="s">
        <v>17</v>
      </c>
      <c r="BC93" s="5" t="s">
        <v>18</v>
      </c>
      <c r="BD93" s="5" t="s">
        <v>19</v>
      </c>
      <c r="BE93" s="5" t="s">
        <v>20</v>
      </c>
      <c r="BF93" s="5" t="s">
        <v>21</v>
      </c>
      <c r="BG93" s="5" t="s">
        <v>22</v>
      </c>
      <c r="BH93" s="5" t="s">
        <v>23</v>
      </c>
      <c r="BI93" s="5"/>
      <c r="BJ93" s="9" t="s">
        <v>48</v>
      </c>
      <c r="BK93" s="9"/>
      <c r="BL93" s="10">
        <f>BM93*BM88+BN93*BN88+BO93*BO88+BP93*BP88+BQ93*BQ88+BR93*BR88+BS93*BS88+BT93*BT88</f>
        <v>3.36</v>
      </c>
      <c r="BM93" s="11">
        <f t="shared" si="38"/>
        <v>7.2900000000000006E-2</v>
      </c>
      <c r="BN93" s="11">
        <f t="shared" si="38"/>
        <v>8.1000000000000003E-2</v>
      </c>
      <c r="BO93" s="11">
        <v>0.09</v>
      </c>
      <c r="BP93" s="11">
        <f t="shared" si="39"/>
        <v>9.8999999999999991E-2</v>
      </c>
      <c r="BQ93" s="11">
        <f t="shared" si="39"/>
        <v>0.1089</v>
      </c>
      <c r="BR93" s="11">
        <v>0.12</v>
      </c>
      <c r="BS93" s="11">
        <f t="shared" si="40"/>
        <v>0.1089</v>
      </c>
      <c r="BT93" s="11">
        <f t="shared" si="41"/>
        <v>9.8999999999999991E-2</v>
      </c>
      <c r="BU93" s="4"/>
      <c r="BV93" s="9" t="s">
        <v>43</v>
      </c>
      <c r="BW93" s="9"/>
      <c r="BX93" s="10">
        <f>BY93*BY88+BZ93*BZ88+CA93*CA88+CB93*CB88+CC93*CC88+CD93*CD88+CE93*CE88+CF93*CF88</f>
        <v>0</v>
      </c>
      <c r="BY93" s="11">
        <f t="shared" si="42"/>
        <v>2.0250000000000001E-2</v>
      </c>
      <c r="BZ93" s="11">
        <f t="shared" si="42"/>
        <v>2.2499999999999999E-2</v>
      </c>
      <c r="CA93" s="11">
        <v>2.5000000000000001E-2</v>
      </c>
      <c r="CB93" s="11">
        <f t="shared" si="43"/>
        <v>3.0000000000000002E-2</v>
      </c>
      <c r="CC93" s="11">
        <f>CB93</f>
        <v>3.0000000000000002E-2</v>
      </c>
      <c r="CD93" s="11">
        <v>0.05</v>
      </c>
      <c r="CE93" s="11">
        <f>CC93</f>
        <v>3.0000000000000002E-2</v>
      </c>
      <c r="CF93" s="11">
        <f>CA93</f>
        <v>2.5000000000000001E-2</v>
      </c>
      <c r="CG93" s="4"/>
    </row>
    <row r="94" spans="2:85" ht="18" customHeight="1" x14ac:dyDescent="0.25">
      <c r="B94" s="4"/>
      <c r="C94" s="4"/>
      <c r="D94" s="5" t="s">
        <v>15</v>
      </c>
      <c r="E94" s="5" t="s">
        <v>16</v>
      </c>
      <c r="F94" s="5" t="s">
        <v>17</v>
      </c>
      <c r="G94" s="5" t="s">
        <v>18</v>
      </c>
      <c r="H94" s="5" t="s">
        <v>19</v>
      </c>
      <c r="I94" s="5" t="s">
        <v>20</v>
      </c>
      <c r="J94" s="5" t="s">
        <v>21</v>
      </c>
      <c r="K94" s="5" t="s">
        <v>22</v>
      </c>
      <c r="L94" s="5" t="s">
        <v>23</v>
      </c>
      <c r="M94" s="5"/>
      <c r="N94" s="9" t="s">
        <v>33</v>
      </c>
      <c r="O94" s="4"/>
      <c r="P94" s="10">
        <f>Q94*Q88+R94*R88+S94*S88+T94*T88+U94*U88+V94*V88+W94*W88+X94*X88</f>
        <v>0</v>
      </c>
      <c r="Q94" s="11">
        <v>5.0000000000000001E-3</v>
      </c>
      <c r="R94" s="11">
        <v>5.0000000000000001E-3</v>
      </c>
      <c r="S94" s="11">
        <v>5.0000000000000001E-3</v>
      </c>
      <c r="T94" s="11">
        <v>5.0000000000000001E-3</v>
      </c>
      <c r="U94" s="11">
        <v>5.0000000000000001E-3</v>
      </c>
      <c r="V94" s="11">
        <v>5.0000000000000001E-3</v>
      </c>
      <c r="W94" s="11">
        <f t="shared" si="35"/>
        <v>5.0000000000000001E-3</v>
      </c>
      <c r="X94" s="11">
        <f t="shared" si="36"/>
        <v>5.0000000000000001E-3</v>
      </c>
      <c r="Y94" s="4"/>
      <c r="Z94" s="4"/>
      <c r="AA94" s="4"/>
      <c r="AB94" s="5" t="s">
        <v>15</v>
      </c>
      <c r="AC94" s="5" t="s">
        <v>16</v>
      </c>
      <c r="AD94" s="5" t="s">
        <v>17</v>
      </c>
      <c r="AE94" s="5" t="s">
        <v>18</v>
      </c>
      <c r="AF94" s="5" t="s">
        <v>19</v>
      </c>
      <c r="AG94" s="5" t="s">
        <v>20</v>
      </c>
      <c r="AH94" s="5" t="s">
        <v>21</v>
      </c>
      <c r="AI94" s="5" t="s">
        <v>22</v>
      </c>
      <c r="AJ94" s="5" t="s">
        <v>23</v>
      </c>
      <c r="AK94" s="5"/>
      <c r="AL94" s="9" t="s">
        <v>35</v>
      </c>
      <c r="AM94" s="9"/>
      <c r="AN94" s="12"/>
      <c r="AO94" s="11" t="s">
        <v>36</v>
      </c>
      <c r="AP94" s="11" t="s">
        <v>36</v>
      </c>
      <c r="AQ94" s="11" t="s">
        <v>36</v>
      </c>
      <c r="AR94" s="11" t="s">
        <v>36</v>
      </c>
      <c r="AS94" s="11" t="s">
        <v>36</v>
      </c>
      <c r="AT94" s="11" t="s">
        <v>36</v>
      </c>
      <c r="AU94" s="11" t="s">
        <v>36</v>
      </c>
      <c r="AV94" s="11" t="s">
        <v>36</v>
      </c>
      <c r="AW94" s="4"/>
      <c r="AX94" s="6" t="s">
        <v>24</v>
      </c>
      <c r="AY94" s="6"/>
      <c r="AZ94" s="7">
        <f>SUM(BA94:BI94)</f>
        <v>0</v>
      </c>
      <c r="BA94" s="7"/>
      <c r="BB94" s="7"/>
      <c r="BC94" s="7"/>
      <c r="BD94" s="7"/>
      <c r="BE94" s="7"/>
      <c r="BF94" s="7"/>
      <c r="BG94" s="7"/>
      <c r="BH94" s="7"/>
      <c r="BI94" s="4"/>
      <c r="BJ94" s="9" t="s">
        <v>126</v>
      </c>
      <c r="BK94" s="9"/>
      <c r="BL94" s="10">
        <f>BM94*BM88+BN94*BN88+BO94*BO88+BP94*BP88+BQ94*BQ88+BR94*BR88+BS94*BS88+BT94*BT88</f>
        <v>0.56000000000000005</v>
      </c>
      <c r="BM94" s="11">
        <f t="shared" si="38"/>
        <v>8.1000000000000013E-3</v>
      </c>
      <c r="BN94" s="11">
        <f t="shared" si="38"/>
        <v>9.0000000000000011E-3</v>
      </c>
      <c r="BO94" s="11">
        <v>0.01</v>
      </c>
      <c r="BP94" s="11">
        <f t="shared" si="39"/>
        <v>1.0999999999999999E-2</v>
      </c>
      <c r="BQ94" s="11">
        <f t="shared" si="39"/>
        <v>1.21E-2</v>
      </c>
      <c r="BR94" s="11">
        <v>0.02</v>
      </c>
      <c r="BS94" s="11">
        <f t="shared" si="40"/>
        <v>1.21E-2</v>
      </c>
      <c r="BT94" s="11">
        <f t="shared" si="41"/>
        <v>1.0999999999999999E-2</v>
      </c>
      <c r="BU94" s="4"/>
      <c r="BV94" s="9" t="s">
        <v>45</v>
      </c>
      <c r="BW94" s="9"/>
      <c r="BX94" s="10">
        <f>BY94*BY88+BZ94*BZ88+CA94*CA88+CB94*CB88+CC94*CC88+CD94*CD88+CE94*CE88+CF94*CF88</f>
        <v>0</v>
      </c>
      <c r="BY94" s="11">
        <f t="shared" si="42"/>
        <v>8.1000000000000013E-3</v>
      </c>
      <c r="BZ94" s="11">
        <f t="shared" si="42"/>
        <v>9.0000000000000011E-3</v>
      </c>
      <c r="CA94" s="11">
        <v>0.01</v>
      </c>
      <c r="CB94" s="11">
        <f t="shared" si="43"/>
        <v>1.2E-2</v>
      </c>
      <c r="CC94" s="11">
        <f>CB94</f>
        <v>1.2E-2</v>
      </c>
      <c r="CD94" s="11">
        <f>CA94*2</f>
        <v>0.02</v>
      </c>
      <c r="CE94" s="11">
        <f>CC94</f>
        <v>1.2E-2</v>
      </c>
      <c r="CF94" s="11">
        <f>CA94</f>
        <v>0.01</v>
      </c>
      <c r="CG94" s="4"/>
    </row>
    <row r="95" spans="2:85" ht="18" customHeight="1" x14ac:dyDescent="0.25">
      <c r="B95" s="6" t="s">
        <v>24</v>
      </c>
      <c r="C95" s="6"/>
      <c r="D95" s="7">
        <f>SUM(E95:M95)</f>
        <v>0</v>
      </c>
      <c r="E95" s="7"/>
      <c r="F95" s="7"/>
      <c r="G95" s="7"/>
      <c r="H95" s="7"/>
      <c r="I95" s="7"/>
      <c r="J95" s="7"/>
      <c r="K95" s="7"/>
      <c r="L95" s="7"/>
      <c r="M95" s="8"/>
      <c r="N95" s="9" t="s">
        <v>35</v>
      </c>
      <c r="O95" s="6"/>
      <c r="P95" s="15"/>
      <c r="Q95" s="11" t="s">
        <v>36</v>
      </c>
      <c r="R95" s="11" t="s">
        <v>36</v>
      </c>
      <c r="S95" s="11" t="s">
        <v>36</v>
      </c>
      <c r="T95" s="11" t="s">
        <v>36</v>
      </c>
      <c r="U95" s="11" t="s">
        <v>36</v>
      </c>
      <c r="V95" s="11" t="s">
        <v>36</v>
      </c>
      <c r="W95" s="11" t="s">
        <v>36</v>
      </c>
      <c r="X95" s="11" t="s">
        <v>36</v>
      </c>
      <c r="Y95" s="4"/>
      <c r="Z95" s="6" t="s">
        <v>24</v>
      </c>
      <c r="AA95" s="6"/>
      <c r="AB95" s="7">
        <f>SUM(AC95:AK95)</f>
        <v>28</v>
      </c>
      <c r="AC95" s="7"/>
      <c r="AD95" s="7"/>
      <c r="AE95" s="7"/>
      <c r="AF95" s="7"/>
      <c r="AG95" s="7"/>
      <c r="AH95" s="7">
        <v>28</v>
      </c>
      <c r="AI95" s="7"/>
      <c r="AJ95" s="7"/>
      <c r="AK95" s="4"/>
      <c r="AL95" s="9"/>
      <c r="AM95" s="9"/>
      <c r="AN95" s="15"/>
      <c r="AO95" s="4"/>
      <c r="AP95" s="4"/>
      <c r="AQ95" s="4"/>
      <c r="AR95" s="4"/>
      <c r="AS95" s="4"/>
      <c r="AT95" s="4"/>
      <c r="AU95" s="4"/>
      <c r="AV95" s="4"/>
      <c r="AW95" s="4"/>
      <c r="AX95" s="9" t="s">
        <v>30</v>
      </c>
      <c r="AY95" s="9"/>
      <c r="AZ95" s="10">
        <f>BA95*BA94+BB95*BB94+BC95*BC94+BD95*BD94+BE95*BE94+BF95*BF94+BG95*BG94+BH95*BH94</f>
        <v>0</v>
      </c>
      <c r="BA95" s="11">
        <f t="shared" ref="BA95:BB98" si="44">BB95-(BB95*10%)</f>
        <v>0.12150000000000001</v>
      </c>
      <c r="BB95" s="11">
        <f t="shared" si="44"/>
        <v>0.13500000000000001</v>
      </c>
      <c r="BC95" s="11">
        <v>0.15</v>
      </c>
      <c r="BD95" s="11">
        <f t="shared" ref="BD95:BE98" si="45">BC95+(BC95*10%)</f>
        <v>0.16499999999999998</v>
      </c>
      <c r="BE95" s="11">
        <f t="shared" si="45"/>
        <v>0.18149999999999997</v>
      </c>
      <c r="BF95" s="11">
        <v>0.3</v>
      </c>
      <c r="BG95" s="11">
        <f>BE95</f>
        <v>0.18149999999999997</v>
      </c>
      <c r="BH95" s="11">
        <f>BD95</f>
        <v>0.16499999999999998</v>
      </c>
      <c r="BI95" s="4"/>
      <c r="BJ95" s="9" t="s">
        <v>33</v>
      </c>
      <c r="BK95" s="9"/>
      <c r="BL95" s="10">
        <f>BM95*BM88+BN95*BN88+BO95*BO88+BP95*BP88+BQ95*BQ88+BR95*BR88+BS95*BS88+BT95*BT88</f>
        <v>0.14000000000000001</v>
      </c>
      <c r="BM95" s="11">
        <v>5.0000000000000001E-3</v>
      </c>
      <c r="BN95" s="11">
        <v>5.0000000000000001E-3</v>
      </c>
      <c r="BO95" s="11">
        <v>5.0000000000000001E-3</v>
      </c>
      <c r="BP95" s="11">
        <v>5.0000000000000001E-3</v>
      </c>
      <c r="BQ95" s="11">
        <v>5.0000000000000001E-3</v>
      </c>
      <c r="BR95" s="11">
        <v>5.0000000000000001E-3</v>
      </c>
      <c r="BS95" s="11">
        <f t="shared" si="40"/>
        <v>5.0000000000000001E-3</v>
      </c>
      <c r="BT95" s="11">
        <f t="shared" si="41"/>
        <v>5.0000000000000001E-3</v>
      </c>
      <c r="BU95" s="4"/>
      <c r="BV95" s="9" t="s">
        <v>33</v>
      </c>
      <c r="BW95" s="9"/>
      <c r="BX95" s="10">
        <f>BY95*BY88+BZ95*BZ88+CA95*CA88+CB95*CB88+CC95*CC88+CD95*CD88+CE95*CE88+CF95*CF88</f>
        <v>0</v>
      </c>
      <c r="BY95" s="11">
        <v>5.0000000000000001E-3</v>
      </c>
      <c r="BZ95" s="11">
        <v>5.0000000000000001E-3</v>
      </c>
      <c r="CA95" s="11">
        <v>5.0000000000000001E-3</v>
      </c>
      <c r="CB95" s="11">
        <v>5.0000000000000001E-3</v>
      </c>
      <c r="CC95" s="11">
        <v>5.0000000000000001E-3</v>
      </c>
      <c r="CD95" s="11">
        <v>5.0000000000000001E-3</v>
      </c>
      <c r="CE95" s="11">
        <v>5.0000000000000001E-3</v>
      </c>
      <c r="CF95" s="11">
        <v>5.0000000000000001E-3</v>
      </c>
      <c r="CG95" s="4"/>
    </row>
    <row r="96" spans="2:85" ht="18" customHeight="1" x14ac:dyDescent="0.25">
      <c r="B96" s="9" t="s">
        <v>92</v>
      </c>
      <c r="C96" s="9"/>
      <c r="D96" s="10">
        <f>E96*E95+F96*F95+G96*G95+H96*H95+I96*I95+J96*J95+K96*K95+L96*L95</f>
        <v>0</v>
      </c>
      <c r="E96" s="11">
        <f t="shared" ref="E96:F99" si="46">F96-(F96*10%)</f>
        <v>6.0750000000000005E-2</v>
      </c>
      <c r="F96" s="11">
        <f t="shared" si="46"/>
        <v>6.7500000000000004E-2</v>
      </c>
      <c r="G96" s="11">
        <v>7.4999999999999997E-2</v>
      </c>
      <c r="H96" s="11">
        <f>G96+(G96*20%)</f>
        <v>0.09</v>
      </c>
      <c r="I96" s="11">
        <f>H96+(H96*10%)</f>
        <v>9.8999999999999991E-2</v>
      </c>
      <c r="J96" s="11">
        <v>0.1</v>
      </c>
      <c r="K96" s="11">
        <v>0.1</v>
      </c>
      <c r="L96" s="11">
        <f>H96</f>
        <v>0.09</v>
      </c>
      <c r="M96" s="4"/>
      <c r="N96" s="191" t="s">
        <v>80</v>
      </c>
      <c r="O96" s="192"/>
      <c r="P96" s="192"/>
      <c r="Q96" s="192"/>
      <c r="R96" s="192"/>
      <c r="S96" s="192"/>
      <c r="T96" s="192"/>
      <c r="U96" s="192"/>
      <c r="V96" s="192"/>
      <c r="W96" s="192"/>
      <c r="X96" s="192"/>
      <c r="Y96" s="193"/>
      <c r="Z96" s="9" t="s">
        <v>30</v>
      </c>
      <c r="AA96" s="9"/>
      <c r="AB96" s="10">
        <f>AC96*AC95+AD96*AD95+AE96*AE95+AF96*AF95+AG96*AG95+AH96*AH95+AI96*AI95+AJ96*AJ95</f>
        <v>8.4</v>
      </c>
      <c r="AC96" s="11">
        <f t="shared" ref="AC96:AD99" si="47">AD96-(AD96*10%)</f>
        <v>0.12150000000000001</v>
      </c>
      <c r="AD96" s="11">
        <f t="shared" si="47"/>
        <v>0.13500000000000001</v>
      </c>
      <c r="AE96" s="11">
        <v>0.15</v>
      </c>
      <c r="AF96" s="11">
        <f t="shared" ref="AF96:AG99" si="48">AE96+(AE96*10%)</f>
        <v>0.16499999999999998</v>
      </c>
      <c r="AG96" s="11">
        <f t="shared" si="48"/>
        <v>0.18149999999999997</v>
      </c>
      <c r="AH96" s="11">
        <v>0.3</v>
      </c>
      <c r="AI96" s="11">
        <f>AG96</f>
        <v>0.18149999999999997</v>
      </c>
      <c r="AJ96" s="11">
        <f>AF96</f>
        <v>0.16499999999999998</v>
      </c>
      <c r="AK96" s="4"/>
      <c r="AX96" s="9" t="s">
        <v>32</v>
      </c>
      <c r="AY96" s="9"/>
      <c r="AZ96" s="10">
        <f>BA96*BA94+BB96*BB94+BC96*BC94+BD96*BD94+BE96*BE94+BF96*BF94+BG96*BG94+BH96*BH94</f>
        <v>0</v>
      </c>
      <c r="BA96" s="11">
        <f t="shared" si="44"/>
        <v>9.7200000000000012E-3</v>
      </c>
      <c r="BB96" s="11">
        <f t="shared" si="44"/>
        <v>1.0800000000000001E-2</v>
      </c>
      <c r="BC96" s="11">
        <v>1.2E-2</v>
      </c>
      <c r="BD96" s="11">
        <f t="shared" si="45"/>
        <v>1.32E-2</v>
      </c>
      <c r="BE96" s="11">
        <f t="shared" si="45"/>
        <v>1.452E-2</v>
      </c>
      <c r="BF96" s="11">
        <v>0.03</v>
      </c>
      <c r="BG96" s="11">
        <f>BE96</f>
        <v>1.452E-2</v>
      </c>
      <c r="BH96" s="11">
        <f>BD96</f>
        <v>1.32E-2</v>
      </c>
      <c r="BI96" s="4"/>
      <c r="BJ96" s="9" t="s">
        <v>35</v>
      </c>
      <c r="BK96" s="9"/>
      <c r="BL96" s="15"/>
      <c r="BM96" s="11" t="s">
        <v>36</v>
      </c>
      <c r="BN96" s="11" t="s">
        <v>36</v>
      </c>
      <c r="BO96" s="11" t="s">
        <v>36</v>
      </c>
      <c r="BP96" s="11" t="s">
        <v>36</v>
      </c>
      <c r="BQ96" s="11" t="s">
        <v>36</v>
      </c>
      <c r="BR96" s="11" t="s">
        <v>36</v>
      </c>
      <c r="BS96" s="11" t="s">
        <v>36</v>
      </c>
      <c r="BT96" s="11" t="s">
        <v>36</v>
      </c>
      <c r="BU96" s="4"/>
      <c r="BV96" s="9" t="s">
        <v>35</v>
      </c>
      <c r="BW96" s="9"/>
      <c r="BX96" s="15"/>
      <c r="BY96" s="4" t="s">
        <v>36</v>
      </c>
      <c r="BZ96" s="4" t="s">
        <v>36</v>
      </c>
      <c r="CA96" s="4" t="s">
        <v>36</v>
      </c>
      <c r="CB96" s="4" t="s">
        <v>36</v>
      </c>
      <c r="CC96" s="4" t="s">
        <v>36</v>
      </c>
      <c r="CD96" s="4" t="s">
        <v>36</v>
      </c>
      <c r="CE96" s="4" t="s">
        <v>36</v>
      </c>
      <c r="CF96" s="4" t="s">
        <v>36</v>
      </c>
      <c r="CG96" s="4"/>
    </row>
    <row r="97" spans="2:73" ht="18" customHeight="1" x14ac:dyDescent="0.25">
      <c r="B97" s="9"/>
      <c r="C97" s="9"/>
      <c r="D97" s="10">
        <f>E97*E95+F97*F95+G97*G95+H97*H95+I97*I95+J97*J95+K97*K95+L97*L95</f>
        <v>0</v>
      </c>
      <c r="E97" s="11">
        <f t="shared" si="46"/>
        <v>1.2149999999999999E-2</v>
      </c>
      <c r="F97" s="11">
        <f t="shared" si="46"/>
        <v>1.35E-2</v>
      </c>
      <c r="G97" s="11">
        <v>1.4999999999999999E-2</v>
      </c>
      <c r="H97" s="11">
        <f>G97+(G97*20%)</f>
        <v>1.7999999999999999E-2</v>
      </c>
      <c r="I97" s="11">
        <f>H97+(H97*10%)</f>
        <v>1.9799999999999998E-2</v>
      </c>
      <c r="J97" s="11">
        <v>0.03</v>
      </c>
      <c r="K97" s="11">
        <f>I97</f>
        <v>1.9799999999999998E-2</v>
      </c>
      <c r="L97" s="11">
        <f>H97</f>
        <v>1.7999999999999999E-2</v>
      </c>
      <c r="M97" s="4"/>
      <c r="N97" s="4"/>
      <c r="O97" s="9"/>
      <c r="P97" s="5" t="s">
        <v>15</v>
      </c>
      <c r="Q97" s="5" t="s">
        <v>16</v>
      </c>
      <c r="R97" s="5" t="s">
        <v>17</v>
      </c>
      <c r="S97" s="5" t="s">
        <v>18</v>
      </c>
      <c r="T97" s="5" t="s">
        <v>19</v>
      </c>
      <c r="U97" s="5" t="s">
        <v>20</v>
      </c>
      <c r="V97" s="5" t="s">
        <v>21</v>
      </c>
      <c r="W97" s="5" t="s">
        <v>22</v>
      </c>
      <c r="X97" s="5" t="s">
        <v>23</v>
      </c>
      <c r="Y97" s="5"/>
      <c r="Z97" s="9" t="s">
        <v>32</v>
      </c>
      <c r="AA97" s="9"/>
      <c r="AB97" s="10">
        <f>AC97*AC95+AD97*AD95+AE97*AE95+AF97*AF95+AG97*AG95+AH97*AH95+AI97*AI95+AJ97*AJ95</f>
        <v>0.84</v>
      </c>
      <c r="AC97" s="11">
        <f t="shared" si="47"/>
        <v>9.7200000000000012E-3</v>
      </c>
      <c r="AD97" s="11">
        <f t="shared" si="47"/>
        <v>1.0800000000000001E-2</v>
      </c>
      <c r="AE97" s="11">
        <v>1.2E-2</v>
      </c>
      <c r="AF97" s="11">
        <f t="shared" si="48"/>
        <v>1.32E-2</v>
      </c>
      <c r="AG97" s="11">
        <f t="shared" si="48"/>
        <v>1.452E-2</v>
      </c>
      <c r="AH97" s="11">
        <v>0.03</v>
      </c>
      <c r="AI97" s="11">
        <f>AG97</f>
        <v>1.452E-2</v>
      </c>
      <c r="AJ97" s="11">
        <f>AF97</f>
        <v>1.32E-2</v>
      </c>
      <c r="AK97" s="4"/>
      <c r="AX97" s="9" t="s">
        <v>31</v>
      </c>
      <c r="AY97" s="9"/>
      <c r="AZ97" s="10">
        <f>BA97*BA94+BB97*BB94+BC97*BC94+BD97*BD94+BE97*BE94+BF97*BF94+BG97*BG94+BH97*BH94</f>
        <v>0</v>
      </c>
      <c r="BA97" s="11">
        <f t="shared" si="44"/>
        <v>9.7200000000000012E-3</v>
      </c>
      <c r="BB97" s="11">
        <f t="shared" si="44"/>
        <v>1.0800000000000001E-2</v>
      </c>
      <c r="BC97" s="11">
        <v>1.2E-2</v>
      </c>
      <c r="BD97" s="11">
        <f t="shared" si="45"/>
        <v>1.32E-2</v>
      </c>
      <c r="BE97" s="11">
        <f t="shared" si="45"/>
        <v>1.452E-2</v>
      </c>
      <c r="BF97" s="11">
        <v>0.03</v>
      </c>
      <c r="BG97" s="11">
        <f>BE97</f>
        <v>1.452E-2</v>
      </c>
      <c r="BH97" s="11">
        <f>BD97</f>
        <v>1.32E-2</v>
      </c>
      <c r="BI97" s="4"/>
      <c r="BJ97" s="191" t="s">
        <v>12</v>
      </c>
      <c r="BK97" s="192"/>
      <c r="BL97" s="192"/>
      <c r="BM97" s="192"/>
      <c r="BN97" s="192"/>
      <c r="BO97" s="192"/>
      <c r="BP97" s="192"/>
      <c r="BQ97" s="192"/>
      <c r="BR97" s="192"/>
      <c r="BS97" s="192"/>
      <c r="BT97" s="192"/>
      <c r="BU97" s="193"/>
    </row>
    <row r="98" spans="2:73" ht="18" customHeight="1" x14ac:dyDescent="0.25">
      <c r="B98" s="9" t="s">
        <v>48</v>
      </c>
      <c r="C98" s="9"/>
      <c r="D98" s="10">
        <f>E98*E95+F98*F95+G98*G95+H98*H95+I98*I95+J98*J95+K98*K95+L98*L95</f>
        <v>0</v>
      </c>
      <c r="E98" s="11">
        <f t="shared" si="46"/>
        <v>8.1000000000000013E-3</v>
      </c>
      <c r="F98" s="11">
        <f t="shared" si="46"/>
        <v>9.0000000000000011E-3</v>
      </c>
      <c r="G98" s="11">
        <v>0.01</v>
      </c>
      <c r="H98" s="11">
        <f>G98+(G98*20%)</f>
        <v>1.2E-2</v>
      </c>
      <c r="I98" s="11">
        <f>H98+(H98*10%)</f>
        <v>1.32E-2</v>
      </c>
      <c r="J98" s="11">
        <v>0.02</v>
      </c>
      <c r="K98" s="11">
        <f>I98</f>
        <v>1.32E-2</v>
      </c>
      <c r="L98" s="11">
        <f>H98</f>
        <v>1.2E-2</v>
      </c>
      <c r="M98" s="4"/>
      <c r="N98" s="6" t="s">
        <v>24</v>
      </c>
      <c r="O98" s="9"/>
      <c r="P98" s="7">
        <f>SUM(Q98:Y98)</f>
        <v>0</v>
      </c>
      <c r="Q98" s="7"/>
      <c r="R98" s="7"/>
      <c r="S98" s="7"/>
      <c r="T98" s="7"/>
      <c r="U98" s="7"/>
      <c r="V98" s="7"/>
      <c r="W98" s="7"/>
      <c r="X98" s="7"/>
      <c r="Y98" s="4"/>
      <c r="Z98" s="9" t="s">
        <v>31</v>
      </c>
      <c r="AA98" s="9"/>
      <c r="AB98" s="10">
        <f>AC98*AC95+AD98*AD95+AE98*AE95+AF98*AF95+AG98*AG95+AH98*AH95+AI98*AI95+AJ98*AJ95</f>
        <v>0.84</v>
      </c>
      <c r="AC98" s="11">
        <f t="shared" si="47"/>
        <v>9.7200000000000012E-3</v>
      </c>
      <c r="AD98" s="11">
        <f t="shared" si="47"/>
        <v>1.0800000000000001E-2</v>
      </c>
      <c r="AE98" s="11">
        <v>1.2E-2</v>
      </c>
      <c r="AF98" s="11">
        <f t="shared" si="48"/>
        <v>1.32E-2</v>
      </c>
      <c r="AG98" s="11">
        <f t="shared" si="48"/>
        <v>1.452E-2</v>
      </c>
      <c r="AH98" s="11">
        <v>0.03</v>
      </c>
      <c r="AI98" s="11">
        <f>AG98</f>
        <v>1.452E-2</v>
      </c>
      <c r="AJ98" s="11">
        <f>AF98</f>
        <v>1.32E-2</v>
      </c>
      <c r="AK98" s="4"/>
      <c r="AX98" s="9" t="s">
        <v>43</v>
      </c>
      <c r="AY98" s="9"/>
      <c r="AZ98" s="10">
        <f>BA98*BA94+BB98*BB94+BC98*BC94+BD98*BD94+BE98*BE94+BF98*BF94+BG98*BG94+BH98*BH94</f>
        <v>0</v>
      </c>
      <c r="BA98" s="11">
        <f t="shared" si="44"/>
        <v>9.7200000000000012E-3</v>
      </c>
      <c r="BB98" s="11">
        <f t="shared" si="44"/>
        <v>1.0800000000000001E-2</v>
      </c>
      <c r="BC98" s="11">
        <v>1.2E-2</v>
      </c>
      <c r="BD98" s="11">
        <f t="shared" si="45"/>
        <v>1.32E-2</v>
      </c>
      <c r="BE98" s="11">
        <f t="shared" si="45"/>
        <v>1.452E-2</v>
      </c>
      <c r="BF98" s="11">
        <v>0.03</v>
      </c>
      <c r="BG98" s="11">
        <f>BE98</f>
        <v>1.452E-2</v>
      </c>
      <c r="BH98" s="11">
        <f>BD98</f>
        <v>1.32E-2</v>
      </c>
      <c r="BI98" s="4"/>
      <c r="BJ98" s="4"/>
      <c r="BK98" s="4"/>
      <c r="BL98" s="5"/>
      <c r="BM98" s="5" t="s">
        <v>16</v>
      </c>
      <c r="BN98" s="5" t="s">
        <v>17</v>
      </c>
      <c r="BO98" s="5" t="s">
        <v>18</v>
      </c>
      <c r="BP98" s="5" t="s">
        <v>19</v>
      </c>
      <c r="BQ98" s="5" t="s">
        <v>20</v>
      </c>
      <c r="BR98" s="5" t="s">
        <v>21</v>
      </c>
      <c r="BS98" s="5" t="s">
        <v>22</v>
      </c>
      <c r="BT98" s="5" t="s">
        <v>23</v>
      </c>
      <c r="BU98" s="5"/>
    </row>
    <row r="99" spans="2:73" ht="18" customHeight="1" x14ac:dyDescent="0.25">
      <c r="B99" s="9" t="s">
        <v>128</v>
      </c>
      <c r="C99" s="9"/>
      <c r="D99" s="10">
        <f>E99*E95+F99*F95+G99*G95+H99*H95+I99*I95+J99*J95+K99*K95+L99*L95</f>
        <v>0</v>
      </c>
      <c r="E99" s="11">
        <f t="shared" si="46"/>
        <v>3.2400000000000005E-2</v>
      </c>
      <c r="F99" s="11">
        <f t="shared" si="46"/>
        <v>3.6000000000000004E-2</v>
      </c>
      <c r="G99" s="11">
        <v>0.04</v>
      </c>
      <c r="H99" s="11">
        <f>G99+(G99*20%)</f>
        <v>4.8000000000000001E-2</v>
      </c>
      <c r="I99" s="11">
        <f>H99+(H99*10%)</f>
        <v>5.28E-2</v>
      </c>
      <c r="J99" s="11">
        <v>0.8</v>
      </c>
      <c r="K99" s="11">
        <f>I99</f>
        <v>5.28E-2</v>
      </c>
      <c r="L99" s="11">
        <f>H99</f>
        <v>4.8000000000000001E-2</v>
      </c>
      <c r="M99" s="4"/>
      <c r="N99" s="9" t="s">
        <v>129</v>
      </c>
      <c r="O99" s="9"/>
      <c r="P99" s="10">
        <f>Q99*Q98+R99*R98+S99*S98+T99*T98+U99*U98+V99*V98+W99*W98+X99*X98</f>
        <v>0</v>
      </c>
      <c r="Q99" s="11">
        <f t="shared" ref="Q99:R101" si="49">R99-(R99*10%)</f>
        <v>8.1000000000000003E-2</v>
      </c>
      <c r="R99" s="11">
        <f t="shared" si="49"/>
        <v>0.09</v>
      </c>
      <c r="S99" s="11">
        <v>0.1</v>
      </c>
      <c r="T99" s="11">
        <f>S99+(S99*20%)</f>
        <v>0.12000000000000001</v>
      </c>
      <c r="U99" s="11">
        <v>0.2</v>
      </c>
      <c r="V99" s="11">
        <v>0.3</v>
      </c>
      <c r="W99" s="11">
        <f>U99</f>
        <v>0.2</v>
      </c>
      <c r="X99" s="11">
        <f>T99</f>
        <v>0.12000000000000001</v>
      </c>
      <c r="Y99" s="4"/>
      <c r="Z99" s="9" t="s">
        <v>43</v>
      </c>
      <c r="AA99" s="9"/>
      <c r="AB99" s="10">
        <f>AC99*AC95+AD99*AD95+AE99*AE95+AF99*AF95+AG99*AG95+AH99*AH95+AI99*AI95+AJ99*AJ95</f>
        <v>0.84</v>
      </c>
      <c r="AC99" s="11">
        <f t="shared" si="47"/>
        <v>9.7200000000000012E-3</v>
      </c>
      <c r="AD99" s="11">
        <f t="shared" si="47"/>
        <v>1.0800000000000001E-2</v>
      </c>
      <c r="AE99" s="11">
        <v>1.2E-2</v>
      </c>
      <c r="AF99" s="11">
        <f t="shared" si="48"/>
        <v>1.32E-2</v>
      </c>
      <c r="AG99" s="11">
        <f t="shared" si="48"/>
        <v>1.452E-2</v>
      </c>
      <c r="AH99" s="11">
        <v>0.03</v>
      </c>
      <c r="AI99" s="11">
        <f>AG99</f>
        <v>1.452E-2</v>
      </c>
      <c r="AJ99" s="11">
        <f>AF99</f>
        <v>1.32E-2</v>
      </c>
      <c r="AK99" s="4"/>
      <c r="AX99" s="9" t="s">
        <v>33</v>
      </c>
      <c r="AY99" s="9"/>
      <c r="AZ99" s="10">
        <f>BA99*BA94+BB99*BB94+BC99*BC94+BD99*BD94+BE99*BE94+BF99*BF94+BG99*BG94+BH99*BH94</f>
        <v>0</v>
      </c>
      <c r="BA99" s="11">
        <v>5.0000000000000001E-3</v>
      </c>
      <c r="BB99" s="11">
        <v>5.0000000000000001E-3</v>
      </c>
      <c r="BC99" s="11">
        <v>5.0000000000000001E-3</v>
      </c>
      <c r="BD99" s="11">
        <v>5.0000000000000001E-3</v>
      </c>
      <c r="BE99" s="11">
        <v>5.0000000000000001E-3</v>
      </c>
      <c r="BF99" s="11">
        <v>5.0000000000000001E-3</v>
      </c>
      <c r="BG99" s="11">
        <v>5.0000000000000001E-3</v>
      </c>
      <c r="BH99" s="11">
        <v>5.0000000000000001E-3</v>
      </c>
      <c r="BI99" s="4"/>
      <c r="BJ99" s="6" t="s">
        <v>24</v>
      </c>
      <c r="BK99" s="6"/>
      <c r="BL99" s="7">
        <f>SUM(BM99:BU99)</f>
        <v>28</v>
      </c>
      <c r="BM99" s="7"/>
      <c r="BN99" s="7"/>
      <c r="BO99" s="7"/>
      <c r="BP99" s="7"/>
      <c r="BQ99" s="7"/>
      <c r="BR99" s="7">
        <v>28</v>
      </c>
      <c r="BS99" s="7"/>
      <c r="BT99" s="7"/>
      <c r="BU99" s="8"/>
    </row>
    <row r="100" spans="2:73" ht="18" customHeight="1" x14ac:dyDescent="0.25">
      <c r="B100" s="9" t="s">
        <v>33</v>
      </c>
      <c r="C100" s="9"/>
      <c r="D100" s="10">
        <f>E100*E95+F100*F95+G100*G95+H100*H95+I100*I95+J100*J95+K100*K95+L100*L95</f>
        <v>0</v>
      </c>
      <c r="E100" s="11">
        <v>5.0000000000000001E-3</v>
      </c>
      <c r="F100" s="11">
        <v>5.0000000000000001E-3</v>
      </c>
      <c r="G100" s="11">
        <v>5.0000000000000001E-3</v>
      </c>
      <c r="H100" s="11">
        <v>5.0000000000000001E-3</v>
      </c>
      <c r="I100" s="11">
        <v>5.0000000000000001E-3</v>
      </c>
      <c r="J100" s="11">
        <v>5.0000000000000001E-3</v>
      </c>
      <c r="K100" s="11">
        <v>5.0000000000000001E-3</v>
      </c>
      <c r="L100" s="11">
        <v>5.0000000000000001E-3</v>
      </c>
      <c r="M100" s="4"/>
      <c r="N100" s="9" t="s">
        <v>87</v>
      </c>
      <c r="O100" s="9"/>
      <c r="P100" s="10">
        <f>Q100*Q98+R100*R98+S100*S98+T100*T98+U100*U98+V100*V98+W100*W98+X100*X98</f>
        <v>0</v>
      </c>
      <c r="Q100" s="11">
        <f t="shared" si="49"/>
        <v>8.1000000000000013E-3</v>
      </c>
      <c r="R100" s="11">
        <f t="shared" si="49"/>
        <v>9.0000000000000011E-3</v>
      </c>
      <c r="S100" s="11">
        <v>0.01</v>
      </c>
      <c r="T100" s="11">
        <f>S100+(S100*20%)</f>
        <v>1.2E-2</v>
      </c>
      <c r="U100" s="11">
        <v>0.02</v>
      </c>
      <c r="V100" s="11">
        <v>0.03</v>
      </c>
      <c r="W100" s="11">
        <f>U100</f>
        <v>0.02</v>
      </c>
      <c r="X100" s="11">
        <f>T100</f>
        <v>1.2E-2</v>
      </c>
      <c r="Y100" s="4"/>
      <c r="Z100" s="9" t="s">
        <v>33</v>
      </c>
      <c r="AA100" s="9"/>
      <c r="AB100" s="10">
        <f>AC100*AC95+AD100*AD95+AE100*AE95+AF100*AF95+AG100*AG95+AH100*AH95+AI100*AI95+AJ100*AJ95</f>
        <v>0.14000000000000001</v>
      </c>
      <c r="AC100" s="11">
        <v>5.0000000000000001E-3</v>
      </c>
      <c r="AD100" s="11">
        <v>5.0000000000000001E-3</v>
      </c>
      <c r="AE100" s="11">
        <v>5.0000000000000001E-3</v>
      </c>
      <c r="AF100" s="11">
        <v>5.0000000000000001E-3</v>
      </c>
      <c r="AG100" s="11">
        <v>5.0000000000000001E-3</v>
      </c>
      <c r="AH100" s="11">
        <v>5.0000000000000001E-3</v>
      </c>
      <c r="AI100" s="11">
        <v>5.0000000000000001E-3</v>
      </c>
      <c r="AJ100" s="11">
        <v>5.0000000000000001E-3</v>
      </c>
      <c r="AK100" s="4"/>
      <c r="AX100" s="9" t="s">
        <v>35</v>
      </c>
      <c r="AY100" s="9"/>
      <c r="AZ100" s="15"/>
      <c r="BA100" s="4" t="s">
        <v>36</v>
      </c>
      <c r="BB100" s="4" t="s">
        <v>36</v>
      </c>
      <c r="BC100" s="4" t="s">
        <v>36</v>
      </c>
      <c r="BD100" s="4" t="s">
        <v>36</v>
      </c>
      <c r="BE100" s="4" t="s">
        <v>36</v>
      </c>
      <c r="BF100" s="4" t="s">
        <v>36</v>
      </c>
      <c r="BG100" s="4" t="s">
        <v>36</v>
      </c>
      <c r="BH100" s="4" t="s">
        <v>36</v>
      </c>
      <c r="BI100" s="4"/>
      <c r="BJ100" s="9" t="s">
        <v>130</v>
      </c>
      <c r="BK100" s="9"/>
      <c r="BL100" s="10">
        <f>BM100*BM99+BN100*BN99+BO100*BO99+BP100*BP99+BQ100*BQ99+BR100*BR99+BS100*BS99+BT100*BT99</f>
        <v>8.4</v>
      </c>
      <c r="BM100" s="11">
        <f>BN100-(BN100*10%)</f>
        <v>8.1000000000000003E-2</v>
      </c>
      <c r="BN100" s="11">
        <f>BO100-(BO100*10%)</f>
        <v>0.09</v>
      </c>
      <c r="BO100" s="11">
        <v>0.1</v>
      </c>
      <c r="BP100" s="11">
        <f>BO100+(BO100*20%)</f>
        <v>0.12000000000000001</v>
      </c>
      <c r="BQ100" s="11">
        <v>0.2</v>
      </c>
      <c r="BR100" s="11">
        <v>0.3</v>
      </c>
      <c r="BS100" s="11">
        <f>BQ100</f>
        <v>0.2</v>
      </c>
      <c r="BT100" s="11">
        <f>BP100</f>
        <v>0.12000000000000001</v>
      </c>
      <c r="BU100" s="4"/>
    </row>
    <row r="101" spans="2:73" ht="18" customHeight="1" x14ac:dyDescent="0.25">
      <c r="B101" s="9" t="s">
        <v>35</v>
      </c>
      <c r="C101" s="9"/>
      <c r="D101" s="12"/>
      <c r="E101" s="11" t="s">
        <v>36</v>
      </c>
      <c r="F101" s="11" t="s">
        <v>36</v>
      </c>
      <c r="G101" s="11" t="s">
        <v>36</v>
      </c>
      <c r="H101" s="11" t="s">
        <v>36</v>
      </c>
      <c r="I101" s="11" t="s">
        <v>36</v>
      </c>
      <c r="J101" s="11" t="s">
        <v>36</v>
      </c>
      <c r="K101" s="11" t="s">
        <v>36</v>
      </c>
      <c r="L101" s="11" t="s">
        <v>36</v>
      </c>
      <c r="M101" s="4"/>
      <c r="N101" s="9" t="s">
        <v>52</v>
      </c>
      <c r="O101" s="9"/>
      <c r="P101" s="10">
        <f>Q101*Q98+R101*R98+S101*S98+T101*T98+U101*U98+V101*V98+W101*W98+X101*X98</f>
        <v>0</v>
      </c>
      <c r="Q101" s="11">
        <f t="shared" si="49"/>
        <v>8.1000000000000013E-3</v>
      </c>
      <c r="R101" s="11">
        <f t="shared" si="49"/>
        <v>9.0000000000000011E-3</v>
      </c>
      <c r="S101" s="11">
        <v>0.01</v>
      </c>
      <c r="T101" s="11">
        <f>S101+(S101*20%)</f>
        <v>1.2E-2</v>
      </c>
      <c r="U101" s="11">
        <v>0.02</v>
      </c>
      <c r="V101" s="11">
        <v>0.03</v>
      </c>
      <c r="W101" s="11">
        <f>U101</f>
        <v>0.02</v>
      </c>
      <c r="X101" s="11">
        <f>T101</f>
        <v>1.2E-2</v>
      </c>
      <c r="Y101" s="4"/>
      <c r="Z101" s="9" t="s">
        <v>35</v>
      </c>
      <c r="AA101" s="9"/>
      <c r="AB101" s="15"/>
      <c r="AC101" s="4" t="s">
        <v>36</v>
      </c>
      <c r="AD101" s="4" t="s">
        <v>36</v>
      </c>
      <c r="AE101" s="4" t="s">
        <v>36</v>
      </c>
      <c r="AF101" s="4" t="s">
        <v>36</v>
      </c>
      <c r="AG101" s="4" t="s">
        <v>36</v>
      </c>
      <c r="AH101" s="4" t="s">
        <v>36</v>
      </c>
      <c r="AI101" s="4" t="s">
        <v>36</v>
      </c>
      <c r="AJ101" s="4" t="s">
        <v>36</v>
      </c>
      <c r="AK101" s="4"/>
      <c r="BJ101" s="9" t="s">
        <v>33</v>
      </c>
      <c r="BK101" s="9"/>
      <c r="BL101" s="10">
        <f>BM101*BM99+BN101*BN99+BO101*BO99+BP101*BP99+BQ101*BQ99+BR101*BR99+BS101*BS99+BT101*BT99</f>
        <v>0.14000000000000001</v>
      </c>
      <c r="BM101" s="11">
        <v>5.0000000000000001E-3</v>
      </c>
      <c r="BN101" s="11">
        <v>5.0000000000000001E-3</v>
      </c>
      <c r="BO101" s="11">
        <v>5.0000000000000001E-3</v>
      </c>
      <c r="BP101" s="11">
        <v>5.0000000000000001E-3</v>
      </c>
      <c r="BQ101" s="11">
        <v>5.0000000000000001E-3</v>
      </c>
      <c r="BR101" s="11">
        <v>5.0000000000000001E-3</v>
      </c>
      <c r="BS101" s="11">
        <v>5.0000000000000001E-3</v>
      </c>
      <c r="BT101" s="11">
        <v>5.0000000000000001E-3</v>
      </c>
      <c r="BU101" s="4"/>
    </row>
    <row r="102" spans="2:73" ht="18" customHeight="1" x14ac:dyDescent="0.25">
      <c r="B102" s="9"/>
      <c r="C102" s="9"/>
      <c r="D102" s="15"/>
      <c r="E102" s="4"/>
      <c r="F102" s="4"/>
      <c r="G102" s="4"/>
      <c r="H102" s="4"/>
      <c r="I102" s="4"/>
      <c r="J102" s="4"/>
      <c r="K102" s="4"/>
      <c r="L102" s="4"/>
      <c r="M102" s="4"/>
      <c r="N102" s="9" t="s">
        <v>33</v>
      </c>
      <c r="O102" s="9"/>
      <c r="P102" s="10">
        <f>Q102*Q98+R102*R98+S102*S98+T102*T98+U102*U98+V102*V98+W102*W98+X102*X98</f>
        <v>0</v>
      </c>
      <c r="Q102" s="11">
        <v>5.0000000000000001E-3</v>
      </c>
      <c r="R102" s="11">
        <v>5.0000000000000001E-3</v>
      </c>
      <c r="S102" s="11">
        <v>5.0000000000000001E-3</v>
      </c>
      <c r="T102" s="11">
        <v>5.0000000000000001E-3</v>
      </c>
      <c r="U102" s="11">
        <v>5.0000000000000001E-3</v>
      </c>
      <c r="V102" s="11">
        <v>5.0000000000000001E-3</v>
      </c>
      <c r="W102" s="11">
        <v>5.0000000000000001E-3</v>
      </c>
      <c r="X102" s="11">
        <v>5.0000000000000001E-3</v>
      </c>
      <c r="Y102" s="4"/>
      <c r="BJ102" s="9" t="s">
        <v>35</v>
      </c>
      <c r="BK102" s="9"/>
      <c r="BL102" s="10"/>
      <c r="BM102" s="4" t="s">
        <v>36</v>
      </c>
      <c r="BN102" s="4" t="s">
        <v>36</v>
      </c>
      <c r="BO102" s="4" t="s">
        <v>36</v>
      </c>
      <c r="BP102" s="4" t="s">
        <v>36</v>
      </c>
      <c r="BQ102" s="4" t="s">
        <v>36</v>
      </c>
      <c r="BR102" s="4" t="s">
        <v>36</v>
      </c>
      <c r="BS102" s="4" t="s">
        <v>36</v>
      </c>
      <c r="BT102" s="4" t="s">
        <v>36</v>
      </c>
      <c r="BU102" s="4"/>
    </row>
    <row r="103" spans="2:73" ht="18" customHeight="1" x14ac:dyDescent="0.25">
      <c r="B103" s="191" t="s">
        <v>49</v>
      </c>
      <c r="C103" s="192"/>
      <c r="D103" s="192"/>
      <c r="E103" s="192"/>
      <c r="F103" s="192"/>
      <c r="G103" s="192"/>
      <c r="H103" s="192"/>
      <c r="I103" s="192"/>
      <c r="J103" s="192"/>
      <c r="K103" s="192"/>
      <c r="L103" s="192"/>
      <c r="M103" s="193"/>
      <c r="N103" s="9" t="s">
        <v>35</v>
      </c>
      <c r="O103" s="9"/>
      <c r="P103" s="10"/>
      <c r="Q103" s="11" t="s">
        <v>36</v>
      </c>
      <c r="R103" s="11" t="s">
        <v>36</v>
      </c>
      <c r="S103" s="11" t="s">
        <v>36</v>
      </c>
      <c r="T103" s="11" t="s">
        <v>36</v>
      </c>
      <c r="U103" s="11" t="s">
        <v>36</v>
      </c>
      <c r="V103" s="11" t="s">
        <v>36</v>
      </c>
      <c r="W103" s="11" t="s">
        <v>36</v>
      </c>
      <c r="X103" s="11" t="s">
        <v>36</v>
      </c>
      <c r="Y103" s="4"/>
      <c r="BJ103" s="191" t="s">
        <v>131</v>
      </c>
      <c r="BK103" s="192"/>
      <c r="BL103" s="192"/>
      <c r="BM103" s="192"/>
      <c r="BN103" s="192"/>
      <c r="BO103" s="192"/>
      <c r="BP103" s="192"/>
      <c r="BQ103" s="192"/>
      <c r="BR103" s="192"/>
      <c r="BS103" s="192"/>
      <c r="BT103" s="192"/>
      <c r="BU103" s="193"/>
    </row>
    <row r="104" spans="2:73" ht="18" customHeight="1" x14ac:dyDescent="0.25">
      <c r="B104" s="4"/>
      <c r="C104" s="4"/>
      <c r="D104" s="5" t="s">
        <v>15</v>
      </c>
      <c r="E104" s="5" t="s">
        <v>16</v>
      </c>
      <c r="F104" s="5" t="s">
        <v>17</v>
      </c>
      <c r="G104" s="5" t="s">
        <v>18</v>
      </c>
      <c r="H104" s="5" t="s">
        <v>19</v>
      </c>
      <c r="I104" s="5" t="s">
        <v>20</v>
      </c>
      <c r="J104" s="5" t="s">
        <v>21</v>
      </c>
      <c r="K104" s="5" t="s">
        <v>22</v>
      </c>
      <c r="L104" s="5" t="s">
        <v>23</v>
      </c>
      <c r="M104" s="5"/>
      <c r="N104" s="191" t="s">
        <v>132</v>
      </c>
      <c r="O104" s="192"/>
      <c r="P104" s="192"/>
      <c r="Q104" s="192"/>
      <c r="R104" s="192"/>
      <c r="S104" s="192"/>
      <c r="T104" s="192"/>
      <c r="U104" s="192"/>
      <c r="V104" s="192"/>
      <c r="W104" s="192"/>
      <c r="X104" s="192"/>
      <c r="Y104" s="193"/>
      <c r="BJ104" s="4"/>
      <c r="BK104" s="4"/>
      <c r="BL104" s="5" t="s">
        <v>15</v>
      </c>
      <c r="BM104" s="5" t="s">
        <v>16</v>
      </c>
      <c r="BN104" s="5" t="s">
        <v>17</v>
      </c>
      <c r="BO104" s="5" t="s">
        <v>18</v>
      </c>
      <c r="BP104" s="5" t="s">
        <v>19</v>
      </c>
      <c r="BQ104" s="5" t="s">
        <v>20</v>
      </c>
      <c r="BR104" s="5" t="s">
        <v>21</v>
      </c>
      <c r="BS104" s="5" t="s">
        <v>22</v>
      </c>
      <c r="BT104" s="5" t="s">
        <v>23</v>
      </c>
      <c r="BU104" s="5"/>
    </row>
    <row r="105" spans="2:73" ht="18" customHeight="1" x14ac:dyDescent="0.25">
      <c r="B105" s="6" t="s">
        <v>24</v>
      </c>
      <c r="C105" s="6"/>
      <c r="D105" s="7">
        <f>SUM(E105:M105)</f>
        <v>0</v>
      </c>
      <c r="E105" s="7"/>
      <c r="F105" s="7"/>
      <c r="G105" s="7"/>
      <c r="H105" s="7"/>
      <c r="I105" s="7"/>
      <c r="J105" s="7"/>
      <c r="K105" s="7"/>
      <c r="L105" s="7"/>
      <c r="M105" s="8"/>
      <c r="N105" s="4"/>
      <c r="O105" s="6"/>
      <c r="P105" s="5" t="s">
        <v>15</v>
      </c>
      <c r="Q105" s="5" t="s">
        <v>16</v>
      </c>
      <c r="R105" s="5" t="s">
        <v>17</v>
      </c>
      <c r="S105" s="5" t="s">
        <v>18</v>
      </c>
      <c r="T105" s="5" t="s">
        <v>19</v>
      </c>
      <c r="U105" s="5" t="s">
        <v>20</v>
      </c>
      <c r="V105" s="5" t="s">
        <v>21</v>
      </c>
      <c r="W105" s="5" t="s">
        <v>22</v>
      </c>
      <c r="X105" s="5" t="s">
        <v>23</v>
      </c>
      <c r="Y105" s="5"/>
      <c r="BJ105" s="6" t="s">
        <v>24</v>
      </c>
      <c r="BK105" s="6"/>
      <c r="BL105" s="7">
        <f>SUM(BM105:BU105)</f>
        <v>28</v>
      </c>
      <c r="BM105" s="7"/>
      <c r="BN105" s="7"/>
      <c r="BO105" s="7"/>
      <c r="BP105" s="7"/>
      <c r="BQ105" s="7"/>
      <c r="BR105" s="7">
        <v>28</v>
      </c>
      <c r="BS105" s="7"/>
      <c r="BT105" s="7"/>
      <c r="BU105" s="8"/>
    </row>
    <row r="106" spans="2:73" ht="18" customHeight="1" x14ac:dyDescent="0.25">
      <c r="B106" s="9" t="s">
        <v>47</v>
      </c>
      <c r="C106" s="9"/>
      <c r="D106" s="10">
        <f>E106*E105+F106*F105+G106*G105+H106*H105+I106*I105+J106*J105+K106*K105+L106*L105</f>
        <v>0</v>
      </c>
      <c r="E106" s="11">
        <f t="shared" ref="E106:F109" si="50">F106-(F106*10%)</f>
        <v>0.12150000000000001</v>
      </c>
      <c r="F106" s="11">
        <f t="shared" si="50"/>
        <v>0.13500000000000001</v>
      </c>
      <c r="G106" s="11">
        <v>0.15</v>
      </c>
      <c r="H106" s="11">
        <f>G106+(G106*20%)</f>
        <v>0.18</v>
      </c>
      <c r="I106" s="11">
        <f>H106+(H106*10%)</f>
        <v>0.19799999999999998</v>
      </c>
      <c r="J106" s="11">
        <v>0.2</v>
      </c>
      <c r="K106" s="11">
        <f>I106</f>
        <v>0.19799999999999998</v>
      </c>
      <c r="L106" s="11">
        <f>H106</f>
        <v>0.18</v>
      </c>
      <c r="M106" s="4"/>
      <c r="N106" s="6" t="s">
        <v>24</v>
      </c>
      <c r="O106" s="9"/>
      <c r="P106" s="7">
        <f>SUM(Q106:Y106)</f>
        <v>0</v>
      </c>
      <c r="Q106" s="7"/>
      <c r="R106" s="7"/>
      <c r="S106" s="7"/>
      <c r="T106" s="7"/>
      <c r="U106" s="7"/>
      <c r="V106" s="7"/>
      <c r="W106" s="7"/>
      <c r="X106" s="7"/>
      <c r="Y106" s="8"/>
      <c r="BJ106" s="9" t="s">
        <v>47</v>
      </c>
      <c r="BK106" s="9"/>
      <c r="BL106" s="10">
        <f>BM106*BM105+BN106*BN105+BO106*BO105+BP106*BP105+BQ106*BQ105+BR106*BR105+BS106*BS105+BT106*BT105</f>
        <v>8.4</v>
      </c>
      <c r="BM106" s="11">
        <f>BN106-(BN106*10%)</f>
        <v>0.12150000000000001</v>
      </c>
      <c r="BN106" s="11">
        <f>BO106-(BO106*10%)</f>
        <v>0.13500000000000001</v>
      </c>
      <c r="BO106" s="11">
        <v>0.15</v>
      </c>
      <c r="BP106" s="11">
        <f>BO106+(BO106*20%)</f>
        <v>0.18</v>
      </c>
      <c r="BQ106" s="11">
        <v>0.2</v>
      </c>
      <c r="BR106" s="11">
        <v>0.3</v>
      </c>
      <c r="BS106" s="11">
        <f>BQ106</f>
        <v>0.2</v>
      </c>
      <c r="BT106" s="11">
        <f>BP106</f>
        <v>0.18</v>
      </c>
      <c r="BU106" s="4"/>
    </row>
    <row r="107" spans="2:73" ht="18" customHeight="1" x14ac:dyDescent="0.25">
      <c r="B107" s="9" t="s">
        <v>58</v>
      </c>
      <c r="C107" s="9"/>
      <c r="D107" s="10">
        <f>E107*E105+F107*F105+G107*G105+H107*H105+I107*I105+J107*J105+K107*K105+L107*L105</f>
        <v>0</v>
      </c>
      <c r="E107" s="11">
        <f t="shared" si="50"/>
        <v>4.0500000000000001E-2</v>
      </c>
      <c r="F107" s="11">
        <f t="shared" si="50"/>
        <v>4.4999999999999998E-2</v>
      </c>
      <c r="G107" s="11">
        <v>0.05</v>
      </c>
      <c r="H107" s="11">
        <f>G107+(G107*20%)</f>
        <v>6.0000000000000005E-2</v>
      </c>
      <c r="I107" s="11">
        <f>H107+(H107*10%)</f>
        <v>6.6000000000000003E-2</v>
      </c>
      <c r="J107" s="11">
        <v>0.15</v>
      </c>
      <c r="K107" s="11">
        <f>I107</f>
        <v>6.6000000000000003E-2</v>
      </c>
      <c r="L107" s="11">
        <f>H107</f>
        <v>6.0000000000000005E-2</v>
      </c>
      <c r="M107" s="4"/>
      <c r="N107" s="9" t="s">
        <v>56</v>
      </c>
      <c r="O107" s="9"/>
      <c r="P107" s="10">
        <f>Q107*Q106+R107*R106+S107*S106+T107*T106+U107*U106+V107*V106+W107*W106+X107*X106</f>
        <v>0</v>
      </c>
      <c r="Q107" s="11">
        <f t="shared" ref="Q107:R111" si="51">R107-(R107*10%)</f>
        <v>2.4299999999999999E-2</v>
      </c>
      <c r="R107" s="11">
        <f t="shared" si="51"/>
        <v>2.7E-2</v>
      </c>
      <c r="S107" s="11">
        <v>0.03</v>
      </c>
      <c r="T107" s="11">
        <f>S107+(S107*20%)</f>
        <v>3.5999999999999997E-2</v>
      </c>
      <c r="U107" s="11">
        <f>T107+(T107*10%)</f>
        <v>3.9599999999999996E-2</v>
      </c>
      <c r="V107" s="11">
        <v>0.06</v>
      </c>
      <c r="W107" s="11">
        <f>U107</f>
        <v>3.9599999999999996E-2</v>
      </c>
      <c r="X107" s="11">
        <f>T107</f>
        <v>3.5999999999999997E-2</v>
      </c>
      <c r="Y107" s="4"/>
      <c r="BJ107" s="9" t="s">
        <v>33</v>
      </c>
      <c r="BK107" s="9"/>
      <c r="BL107" s="10">
        <f>BM107*BM105+BN107*BN105+BO107*BO105+BP107*BP105+BQ107*BQ105+BR107*BR105+BS107*BS105+BT107*BT105</f>
        <v>0.14000000000000001</v>
      </c>
      <c r="BM107" s="11">
        <v>5.0000000000000001E-3</v>
      </c>
      <c r="BN107" s="11">
        <v>5.0000000000000001E-3</v>
      </c>
      <c r="BO107" s="11">
        <v>5.0000000000000001E-3</v>
      </c>
      <c r="BP107" s="11">
        <v>5.0000000000000001E-3</v>
      </c>
      <c r="BQ107" s="11">
        <v>5.0000000000000001E-3</v>
      </c>
      <c r="BR107" s="11">
        <v>5.0000000000000001E-3</v>
      </c>
      <c r="BS107" s="11">
        <v>5.0000000000000001E-3</v>
      </c>
      <c r="BT107" s="11">
        <v>5.0000000000000001E-3</v>
      </c>
      <c r="BU107" s="4"/>
    </row>
    <row r="108" spans="2:73" ht="18" customHeight="1" x14ac:dyDescent="0.25">
      <c r="B108" s="9" t="s">
        <v>51</v>
      </c>
      <c r="C108" s="9"/>
      <c r="D108" s="10">
        <f>E108*E105+F108*F105+G108*G105+H108*H105+I108*I105+J108*J105+K108*K105+L108*L105</f>
        <v>0</v>
      </c>
      <c r="E108" s="11">
        <f t="shared" si="50"/>
        <v>1.2149999999999999E-2</v>
      </c>
      <c r="F108" s="11">
        <f t="shared" si="50"/>
        <v>1.35E-2</v>
      </c>
      <c r="G108" s="11">
        <v>1.4999999999999999E-2</v>
      </c>
      <c r="H108" s="11">
        <f>G108+(G108*20%)</f>
        <v>1.7999999999999999E-2</v>
      </c>
      <c r="I108" s="11">
        <v>0.2</v>
      </c>
      <c r="J108" s="11">
        <v>0.03</v>
      </c>
      <c r="K108" s="11">
        <f>I108</f>
        <v>0.2</v>
      </c>
      <c r="L108" s="11">
        <f>H108</f>
        <v>1.7999999999999999E-2</v>
      </c>
      <c r="M108" s="4"/>
      <c r="N108" s="9" t="s">
        <v>32</v>
      </c>
      <c r="O108" s="9"/>
      <c r="P108" s="10">
        <f>Q108*Q106+R108*R106+S108*S106+T108*T106+U108*U106+V108*V106+W108*W106+X108*X106</f>
        <v>0</v>
      </c>
      <c r="Q108" s="11">
        <f t="shared" si="51"/>
        <v>8.1000000000000013E-3</v>
      </c>
      <c r="R108" s="11">
        <f t="shared" si="51"/>
        <v>9.0000000000000011E-3</v>
      </c>
      <c r="S108" s="11">
        <v>0.01</v>
      </c>
      <c r="T108" s="11">
        <f>S108+(S108*20%)</f>
        <v>1.2E-2</v>
      </c>
      <c r="U108" s="11">
        <f>T108+(T108*10%)</f>
        <v>1.32E-2</v>
      </c>
      <c r="V108" s="11">
        <v>0.02</v>
      </c>
      <c r="W108" s="11">
        <f>U108</f>
        <v>1.32E-2</v>
      </c>
      <c r="X108" s="11">
        <f>T108</f>
        <v>1.2E-2</v>
      </c>
      <c r="Y108" s="4"/>
      <c r="BJ108" s="9" t="s">
        <v>35</v>
      </c>
      <c r="BK108" s="9"/>
      <c r="BL108" s="12"/>
      <c r="BM108" s="11" t="s">
        <v>36</v>
      </c>
      <c r="BN108" s="11" t="s">
        <v>36</v>
      </c>
      <c r="BO108" s="11" t="s">
        <v>36</v>
      </c>
      <c r="BP108" s="11" t="s">
        <v>36</v>
      </c>
      <c r="BQ108" s="11" t="s">
        <v>36</v>
      </c>
      <c r="BR108" s="11" t="s">
        <v>36</v>
      </c>
      <c r="BS108" s="11" t="s">
        <v>36</v>
      </c>
      <c r="BT108" s="11" t="s">
        <v>36</v>
      </c>
      <c r="BU108" s="4"/>
    </row>
    <row r="109" spans="2:73" ht="18" customHeight="1" x14ac:dyDescent="0.25">
      <c r="B109" s="9" t="s">
        <v>54</v>
      </c>
      <c r="C109" s="9"/>
      <c r="D109" s="10">
        <f>E109*E105+F109*F105+G109*G105+H109*H105+I109*I105+J109*J105+K109*K105+L109*L105</f>
        <v>0</v>
      </c>
      <c r="E109" s="11">
        <f t="shared" si="50"/>
        <v>3.2399999999999998E-3</v>
      </c>
      <c r="F109" s="11">
        <f t="shared" si="50"/>
        <v>3.5999999999999999E-3</v>
      </c>
      <c r="G109" s="11">
        <v>4.0000000000000001E-3</v>
      </c>
      <c r="H109" s="11">
        <f>G109+(G109*20%)</f>
        <v>4.8000000000000004E-3</v>
      </c>
      <c r="I109" s="11">
        <f>H109+(H109*10%)</f>
        <v>5.2800000000000008E-3</v>
      </c>
      <c r="J109" s="11">
        <v>5.0000000000000001E-3</v>
      </c>
      <c r="K109" s="11">
        <f>I109</f>
        <v>5.2800000000000008E-3</v>
      </c>
      <c r="L109" s="11">
        <f>H109</f>
        <v>4.8000000000000004E-3</v>
      </c>
      <c r="M109" s="4"/>
      <c r="N109" s="9" t="s">
        <v>43</v>
      </c>
      <c r="O109" s="9"/>
      <c r="P109" s="10">
        <f>Q109*Q106+R109*R106+S109*S106+T109*T106+U109*U106+V109*V106+W109*W106+X109*X106</f>
        <v>0</v>
      </c>
      <c r="Q109" s="11">
        <f t="shared" si="51"/>
        <v>8.1000000000000013E-3</v>
      </c>
      <c r="R109" s="11">
        <f t="shared" si="51"/>
        <v>9.0000000000000011E-3</v>
      </c>
      <c r="S109" s="11">
        <v>0.01</v>
      </c>
      <c r="T109" s="11">
        <f>S109+(S109*20%)</f>
        <v>1.2E-2</v>
      </c>
      <c r="U109" s="11">
        <f>T109+(T109*10%)</f>
        <v>1.32E-2</v>
      </c>
      <c r="V109" s="11">
        <v>0.02</v>
      </c>
      <c r="W109" s="11">
        <f>U109</f>
        <v>1.32E-2</v>
      </c>
      <c r="X109" s="11">
        <f>T109</f>
        <v>1.2E-2</v>
      </c>
      <c r="Y109" s="4"/>
    </row>
    <row r="110" spans="2:73" ht="18" customHeight="1" x14ac:dyDescent="0.25">
      <c r="B110" s="9" t="s">
        <v>33</v>
      </c>
      <c r="C110" s="9"/>
      <c r="D110" s="10">
        <f>E110*E105+F110*F105+G110*G105+H110*H105+I110*I105+J110*J105+K110*K105+L110*L105</f>
        <v>0</v>
      </c>
      <c r="E110" s="11">
        <v>5.0000000000000001E-3</v>
      </c>
      <c r="F110" s="11">
        <v>5.0000000000000001E-3</v>
      </c>
      <c r="G110" s="11">
        <v>5.0000000000000001E-3</v>
      </c>
      <c r="H110" s="11">
        <v>5.0000000000000001E-3</v>
      </c>
      <c r="I110" s="11">
        <v>5.0000000000000001E-3</v>
      </c>
      <c r="J110" s="11">
        <v>5.0000000000000001E-3</v>
      </c>
      <c r="K110" s="11">
        <v>5.0000000000000001E-3</v>
      </c>
      <c r="L110" s="11">
        <v>5.0000000000000001E-3</v>
      </c>
      <c r="M110" s="4"/>
      <c r="N110" s="9" t="s">
        <v>31</v>
      </c>
      <c r="O110" s="9"/>
      <c r="P110" s="10">
        <f>Q110*Q106+R110*R106+S110*S106+T110*T106+U110*U106+V110*V106+W110*W106+X110*X106</f>
        <v>0</v>
      </c>
      <c r="Q110" s="11">
        <f t="shared" si="51"/>
        <v>8.1000000000000013E-3</v>
      </c>
      <c r="R110" s="11">
        <f t="shared" si="51"/>
        <v>9.0000000000000011E-3</v>
      </c>
      <c r="S110" s="11">
        <v>0.01</v>
      </c>
      <c r="T110" s="11">
        <f>S110+(S110*20%)</f>
        <v>1.2E-2</v>
      </c>
      <c r="U110" s="11">
        <f>T110+(T110*10%)</f>
        <v>1.32E-2</v>
      </c>
      <c r="V110" s="11">
        <v>0.02</v>
      </c>
      <c r="W110" s="11">
        <f>U110</f>
        <v>1.32E-2</v>
      </c>
      <c r="X110" s="11">
        <f>T110</f>
        <v>1.2E-2</v>
      </c>
      <c r="Y110" s="4"/>
    </row>
    <row r="111" spans="2:73" ht="18" customHeight="1" x14ac:dyDescent="0.25">
      <c r="B111" s="9" t="s">
        <v>35</v>
      </c>
      <c r="C111" s="9"/>
      <c r="D111" s="4"/>
      <c r="E111" s="4" t="s">
        <v>36</v>
      </c>
      <c r="F111" s="4" t="s">
        <v>36</v>
      </c>
      <c r="G111" s="4" t="s">
        <v>36</v>
      </c>
      <c r="H111" s="4" t="s">
        <v>36</v>
      </c>
      <c r="I111" s="4" t="s">
        <v>36</v>
      </c>
      <c r="J111" s="4" t="s">
        <v>36</v>
      </c>
      <c r="K111" s="4" t="s">
        <v>36</v>
      </c>
      <c r="L111" s="4" t="s">
        <v>36</v>
      </c>
      <c r="M111" s="4"/>
      <c r="N111" s="9" t="s">
        <v>45</v>
      </c>
      <c r="O111" s="9"/>
      <c r="P111" s="10">
        <f>Q111*Q106+R111*R106+S111*S106+T111*T106+U111*U106+V111*V106+W111*W106+X111*X106</f>
        <v>0</v>
      </c>
      <c r="Q111" s="11">
        <f t="shared" si="51"/>
        <v>2.4299999999999999E-2</v>
      </c>
      <c r="R111" s="11">
        <f t="shared" si="51"/>
        <v>2.7E-2</v>
      </c>
      <c r="S111" s="11">
        <v>0.03</v>
      </c>
      <c r="T111" s="11">
        <f>S111+(S111*20%)</f>
        <v>3.5999999999999997E-2</v>
      </c>
      <c r="U111" s="11">
        <f>T111+(T111*10%)</f>
        <v>3.9599999999999996E-2</v>
      </c>
      <c r="V111" s="11">
        <v>5.0000000000000001E-3</v>
      </c>
      <c r="W111" s="11">
        <f>U111</f>
        <v>3.9599999999999996E-2</v>
      </c>
      <c r="X111" s="11">
        <f>T111</f>
        <v>3.5999999999999997E-2</v>
      </c>
      <c r="Y111" s="4"/>
    </row>
    <row r="112" spans="2:73" ht="18" customHeight="1" x14ac:dyDescent="0.25">
      <c r="N112" s="9" t="s">
        <v>33</v>
      </c>
      <c r="P112" s="10">
        <f>Q112*Q106+R112*R106+S112*S106+T112*T106+U112*U106+V112*V106+W112*W106+X112*X106</f>
        <v>0</v>
      </c>
      <c r="Q112" s="11">
        <v>5.0000000000000001E-3</v>
      </c>
      <c r="R112" s="11">
        <v>5.0000000000000001E-3</v>
      </c>
      <c r="S112" s="11">
        <v>5.0000000000000001E-3</v>
      </c>
      <c r="T112" s="11">
        <v>5.0000000000000001E-3</v>
      </c>
      <c r="U112" s="11">
        <v>5.0000000000000001E-3</v>
      </c>
      <c r="V112" s="11">
        <v>5.0000000000000001E-3</v>
      </c>
      <c r="W112" s="11">
        <v>5.0000000000000001E-3</v>
      </c>
      <c r="X112" s="11">
        <v>5.0000000000000001E-3</v>
      </c>
      <c r="Y112" s="4"/>
    </row>
    <row r="113" spans="1:85" ht="18" customHeight="1" x14ac:dyDescent="0.25">
      <c r="N113" s="9" t="s">
        <v>35</v>
      </c>
      <c r="P113" s="15"/>
      <c r="Q113" s="11" t="s">
        <v>36</v>
      </c>
      <c r="R113" s="11" t="s">
        <v>36</v>
      </c>
      <c r="S113" s="11" t="s">
        <v>36</v>
      </c>
      <c r="T113" s="11" t="s">
        <v>36</v>
      </c>
      <c r="U113" s="11" t="s">
        <v>36</v>
      </c>
      <c r="V113" s="11" t="s">
        <v>36</v>
      </c>
      <c r="W113" s="11" t="s">
        <v>36</v>
      </c>
      <c r="X113" s="11" t="s">
        <v>36</v>
      </c>
      <c r="Y113" s="4"/>
    </row>
    <row r="114" spans="1:85" ht="18" customHeight="1" x14ac:dyDescent="0.25"/>
    <row r="115" spans="1:85" ht="18" customHeight="1" x14ac:dyDescent="0.25">
      <c r="A115" s="1" t="s">
        <v>133</v>
      </c>
      <c r="B115" s="201" t="s">
        <v>1</v>
      </c>
      <c r="C115" s="201"/>
      <c r="D115" s="201"/>
      <c r="E115" s="201"/>
      <c r="F115" s="201"/>
      <c r="G115" s="201"/>
      <c r="H115" s="201"/>
      <c r="I115" s="201"/>
      <c r="J115" s="201"/>
      <c r="K115" s="201"/>
      <c r="L115" s="201"/>
      <c r="M115" s="201"/>
      <c r="N115" s="201" t="s">
        <v>2</v>
      </c>
      <c r="O115" s="201"/>
      <c r="P115" s="201"/>
      <c r="Q115" s="201"/>
      <c r="R115" s="201"/>
      <c r="S115" s="201"/>
      <c r="T115" s="201"/>
      <c r="U115" s="201"/>
      <c r="V115" s="201"/>
      <c r="W115" s="201"/>
      <c r="X115" s="201"/>
      <c r="Y115" s="201"/>
      <c r="Z115" s="201" t="s">
        <v>3</v>
      </c>
      <c r="AA115" s="201"/>
      <c r="AB115" s="201"/>
      <c r="AC115" s="201"/>
      <c r="AD115" s="201"/>
      <c r="AE115" s="201"/>
      <c r="AF115" s="201"/>
      <c r="AG115" s="201"/>
      <c r="AH115" s="201"/>
      <c r="AI115" s="201"/>
      <c r="AJ115" s="201"/>
      <c r="AK115" s="201"/>
      <c r="AL115" s="201" t="s">
        <v>4</v>
      </c>
      <c r="AM115" s="201"/>
      <c r="AN115" s="201"/>
      <c r="AO115" s="201"/>
      <c r="AP115" s="201"/>
      <c r="AQ115" s="201"/>
      <c r="AR115" s="201"/>
      <c r="AS115" s="201"/>
      <c r="AT115" s="201"/>
      <c r="AU115" s="201"/>
      <c r="AV115" s="201"/>
      <c r="AW115" s="201"/>
      <c r="AX115" s="202" t="s">
        <v>5</v>
      </c>
      <c r="AY115" s="203"/>
      <c r="AZ115" s="203"/>
      <c r="BA115" s="203"/>
      <c r="BB115" s="203"/>
      <c r="BC115" s="203"/>
      <c r="BD115" s="203"/>
      <c r="BE115" s="203"/>
      <c r="BF115" s="203"/>
      <c r="BG115" s="203"/>
      <c r="BH115" s="203"/>
      <c r="BI115" s="204"/>
      <c r="BJ115" s="202" t="s">
        <v>6</v>
      </c>
      <c r="BK115" s="203"/>
      <c r="BL115" s="203"/>
      <c r="BM115" s="203"/>
      <c r="BN115" s="203"/>
      <c r="BO115" s="203"/>
      <c r="BP115" s="203"/>
      <c r="BQ115" s="203"/>
      <c r="BR115" s="203"/>
      <c r="BS115" s="203"/>
      <c r="BT115" s="203"/>
      <c r="BU115" s="204"/>
      <c r="BV115" s="202" t="s">
        <v>7</v>
      </c>
      <c r="BW115" s="203"/>
      <c r="BX115" s="203"/>
      <c r="BY115" s="203"/>
      <c r="BZ115" s="203"/>
      <c r="CA115" s="203"/>
      <c r="CB115" s="203"/>
      <c r="CC115" s="203"/>
      <c r="CD115" s="203"/>
      <c r="CE115" s="203"/>
      <c r="CF115" s="203"/>
      <c r="CG115" s="204"/>
    </row>
    <row r="116" spans="1:85" ht="18" customHeight="1" x14ac:dyDescent="0.25">
      <c r="A116" s="3" t="s">
        <v>8</v>
      </c>
      <c r="B116" s="205" t="s">
        <v>134</v>
      </c>
      <c r="C116" s="205"/>
      <c r="D116" s="205"/>
      <c r="E116" s="205"/>
      <c r="F116" s="205"/>
      <c r="G116" s="205"/>
      <c r="H116" s="205"/>
      <c r="I116" s="205"/>
      <c r="J116" s="205"/>
      <c r="K116" s="205"/>
      <c r="L116" s="205"/>
      <c r="M116" s="205"/>
      <c r="N116" s="205" t="s">
        <v>101</v>
      </c>
      <c r="O116" s="205"/>
      <c r="P116" s="205"/>
      <c r="Q116" s="205"/>
      <c r="R116" s="205"/>
      <c r="S116" s="205"/>
      <c r="T116" s="205"/>
      <c r="U116" s="205"/>
      <c r="V116" s="205"/>
      <c r="W116" s="205"/>
      <c r="X116" s="205"/>
      <c r="Y116" s="205"/>
      <c r="Z116" s="194" t="s">
        <v>10</v>
      </c>
      <c r="AA116" s="195"/>
      <c r="AB116" s="195"/>
      <c r="AC116" s="195"/>
      <c r="AD116" s="195"/>
      <c r="AE116" s="195"/>
      <c r="AF116" s="195"/>
      <c r="AG116" s="195"/>
      <c r="AH116" s="195"/>
      <c r="AI116" s="195"/>
      <c r="AJ116" s="195"/>
      <c r="AK116" s="196"/>
      <c r="AL116" s="194" t="s">
        <v>11</v>
      </c>
      <c r="AM116" s="195"/>
      <c r="AN116" s="195"/>
      <c r="AO116" s="195"/>
      <c r="AP116" s="195"/>
      <c r="AQ116" s="195"/>
      <c r="AR116" s="195"/>
      <c r="AS116" s="195"/>
      <c r="AT116" s="195"/>
      <c r="AU116" s="195"/>
      <c r="AV116" s="195"/>
      <c r="AW116" s="196"/>
      <c r="AX116" s="194" t="s">
        <v>12</v>
      </c>
      <c r="AY116" s="195"/>
      <c r="AZ116" s="195"/>
      <c r="BA116" s="195"/>
      <c r="BB116" s="195"/>
      <c r="BC116" s="195"/>
      <c r="BD116" s="195"/>
      <c r="BE116" s="195"/>
      <c r="BF116" s="195"/>
      <c r="BG116" s="195"/>
      <c r="BH116" s="195"/>
      <c r="BI116" s="196"/>
      <c r="BJ116" s="194" t="s">
        <v>13</v>
      </c>
      <c r="BK116" s="195"/>
      <c r="BL116" s="195"/>
      <c r="BM116" s="195"/>
      <c r="BN116" s="195"/>
      <c r="BO116" s="195"/>
      <c r="BP116" s="195"/>
      <c r="BQ116" s="195"/>
      <c r="BR116" s="195"/>
      <c r="BS116" s="195"/>
      <c r="BT116" s="195"/>
      <c r="BU116" s="196"/>
      <c r="BV116" s="194" t="s">
        <v>14</v>
      </c>
      <c r="BW116" s="195"/>
      <c r="BX116" s="195"/>
      <c r="BY116" s="195"/>
      <c r="BZ116" s="195"/>
      <c r="CA116" s="195"/>
      <c r="CB116" s="195"/>
      <c r="CC116" s="195"/>
      <c r="CD116" s="195"/>
      <c r="CE116" s="195"/>
      <c r="CF116" s="195"/>
      <c r="CG116" s="196"/>
    </row>
    <row r="117" spans="1:85" ht="18" customHeight="1" x14ac:dyDescent="0.25">
      <c r="B117" s="4"/>
      <c r="C117" s="4"/>
      <c r="D117" s="5" t="s">
        <v>15</v>
      </c>
      <c r="E117" s="5" t="s">
        <v>16</v>
      </c>
      <c r="F117" s="5" t="s">
        <v>17</v>
      </c>
      <c r="G117" s="5" t="s">
        <v>18</v>
      </c>
      <c r="H117" s="5" t="s">
        <v>19</v>
      </c>
      <c r="I117" s="5" t="s">
        <v>20</v>
      </c>
      <c r="J117" s="5" t="s">
        <v>21</v>
      </c>
      <c r="K117" s="5" t="s">
        <v>22</v>
      </c>
      <c r="L117" s="5" t="s">
        <v>23</v>
      </c>
      <c r="M117" s="5"/>
      <c r="N117" s="4"/>
      <c r="O117" s="4"/>
      <c r="P117" s="5" t="s">
        <v>15</v>
      </c>
      <c r="Q117" s="5" t="s">
        <v>16</v>
      </c>
      <c r="R117" s="5" t="s">
        <v>17</v>
      </c>
      <c r="S117" s="5" t="s">
        <v>18</v>
      </c>
      <c r="T117" s="5" t="s">
        <v>19</v>
      </c>
      <c r="U117" s="5" t="s">
        <v>20</v>
      </c>
      <c r="V117" s="5" t="s">
        <v>21</v>
      </c>
      <c r="W117" s="5" t="s">
        <v>22</v>
      </c>
      <c r="X117" s="5" t="s">
        <v>23</v>
      </c>
      <c r="Y117" s="5"/>
      <c r="Z117" s="4"/>
      <c r="AA117" s="4"/>
      <c r="AB117" s="5" t="s">
        <v>15</v>
      </c>
      <c r="AC117" s="5" t="s">
        <v>16</v>
      </c>
      <c r="AD117" s="5" t="s">
        <v>17</v>
      </c>
      <c r="AE117" s="5" t="s">
        <v>18</v>
      </c>
      <c r="AF117" s="5" t="s">
        <v>19</v>
      </c>
      <c r="AG117" s="5" t="s">
        <v>20</v>
      </c>
      <c r="AH117" s="5" t="s">
        <v>21</v>
      </c>
      <c r="AI117" s="5" t="s">
        <v>22</v>
      </c>
      <c r="AJ117" s="5" t="s">
        <v>23</v>
      </c>
      <c r="AK117" s="5"/>
      <c r="AL117" s="4"/>
      <c r="AM117" s="4"/>
      <c r="AN117" s="5" t="s">
        <v>15</v>
      </c>
      <c r="AO117" s="5" t="s">
        <v>16</v>
      </c>
      <c r="AP117" s="5" t="s">
        <v>17</v>
      </c>
      <c r="AQ117" s="5" t="s">
        <v>18</v>
      </c>
      <c r="AR117" s="5" t="s">
        <v>19</v>
      </c>
      <c r="AS117" s="5" t="s">
        <v>20</v>
      </c>
      <c r="AT117" s="5" t="s">
        <v>21</v>
      </c>
      <c r="AU117" s="5" t="s">
        <v>22</v>
      </c>
      <c r="AV117" s="5" t="s">
        <v>23</v>
      </c>
      <c r="AW117" s="5"/>
      <c r="AX117" s="4"/>
      <c r="AY117" s="4"/>
      <c r="AZ117" s="5"/>
      <c r="BA117" s="5" t="s">
        <v>16</v>
      </c>
      <c r="BB117" s="5" t="s">
        <v>17</v>
      </c>
      <c r="BC117" s="5" t="s">
        <v>18</v>
      </c>
      <c r="BD117" s="5" t="s">
        <v>19</v>
      </c>
      <c r="BE117" s="5" t="s">
        <v>20</v>
      </c>
      <c r="BF117" s="5" t="s">
        <v>21</v>
      </c>
      <c r="BG117" s="5" t="s">
        <v>22</v>
      </c>
      <c r="BH117" s="5" t="s">
        <v>23</v>
      </c>
      <c r="BI117" s="5"/>
      <c r="BJ117" s="4"/>
      <c r="BK117" s="4"/>
      <c r="BL117" s="5" t="s">
        <v>15</v>
      </c>
      <c r="BM117" s="5" t="s">
        <v>16</v>
      </c>
      <c r="BN117" s="5" t="s">
        <v>17</v>
      </c>
      <c r="BO117" s="5" t="s">
        <v>18</v>
      </c>
      <c r="BP117" s="5" t="s">
        <v>19</v>
      </c>
      <c r="BQ117" s="5" t="s">
        <v>20</v>
      </c>
      <c r="BR117" s="5" t="s">
        <v>21</v>
      </c>
      <c r="BS117" s="5" t="s">
        <v>22</v>
      </c>
      <c r="BT117" s="5" t="s">
        <v>23</v>
      </c>
      <c r="BU117" s="5"/>
      <c r="BV117" s="4"/>
      <c r="BW117" s="4"/>
      <c r="BX117" s="5" t="s">
        <v>15</v>
      </c>
      <c r="BY117" s="5" t="s">
        <v>16</v>
      </c>
      <c r="BZ117" s="5" t="s">
        <v>17</v>
      </c>
      <c r="CA117" s="5" t="s">
        <v>18</v>
      </c>
      <c r="CB117" s="5" t="s">
        <v>19</v>
      </c>
      <c r="CC117" s="5" t="s">
        <v>20</v>
      </c>
      <c r="CD117" s="5" t="s">
        <v>21</v>
      </c>
      <c r="CE117" s="5" t="s">
        <v>22</v>
      </c>
      <c r="CF117" s="5" t="s">
        <v>23</v>
      </c>
      <c r="CG117" s="5"/>
    </row>
    <row r="118" spans="1:85" ht="18" customHeight="1" x14ac:dyDescent="0.25">
      <c r="B118" s="6" t="s">
        <v>24</v>
      </c>
      <c r="C118" s="6"/>
      <c r="D118" s="7">
        <f>SUM(E118:M118)</f>
        <v>0</v>
      </c>
      <c r="E118" s="7"/>
      <c r="F118" s="7"/>
      <c r="G118" s="7"/>
      <c r="H118" s="7"/>
      <c r="I118" s="7"/>
      <c r="J118" s="7"/>
      <c r="K118" s="7"/>
      <c r="L118" s="7"/>
      <c r="M118" s="4"/>
      <c r="N118" s="6" t="s">
        <v>24</v>
      </c>
      <c r="O118" s="6"/>
      <c r="P118" s="7">
        <f>SUM(Q118:Y118)</f>
        <v>328</v>
      </c>
      <c r="Q118" s="7">
        <v>138</v>
      </c>
      <c r="R118" s="7">
        <v>42</v>
      </c>
      <c r="S118" s="7">
        <v>45</v>
      </c>
      <c r="T118" s="7"/>
      <c r="U118" s="7">
        <v>53</v>
      </c>
      <c r="V118" s="7">
        <v>25</v>
      </c>
      <c r="W118" s="7">
        <v>5</v>
      </c>
      <c r="X118" s="7">
        <v>20</v>
      </c>
      <c r="Y118" s="4"/>
      <c r="Z118" s="6" t="s">
        <v>24</v>
      </c>
      <c r="AA118" s="6"/>
      <c r="AB118" s="7">
        <f>SUM(AC118:AK118)</f>
        <v>43</v>
      </c>
      <c r="AC118" s="7"/>
      <c r="AD118" s="7"/>
      <c r="AE118" s="7"/>
      <c r="AF118" s="7"/>
      <c r="AG118" s="7"/>
      <c r="AH118" s="7">
        <v>38</v>
      </c>
      <c r="AI118" s="7">
        <v>5</v>
      </c>
      <c r="AJ118" s="7"/>
      <c r="AK118" s="4"/>
      <c r="AL118" s="6" t="s">
        <v>24</v>
      </c>
      <c r="AM118" s="6"/>
      <c r="AN118" s="7">
        <f>SUM(AO118:AW118)</f>
        <v>0</v>
      </c>
      <c r="AO118" s="7"/>
      <c r="AP118" s="7"/>
      <c r="AQ118" s="7"/>
      <c r="AR118" s="7"/>
      <c r="AS118" s="7"/>
      <c r="AT118" s="7"/>
      <c r="AU118" s="7"/>
      <c r="AV118" s="7"/>
      <c r="AW118" s="4"/>
      <c r="AX118" s="6" t="s">
        <v>24</v>
      </c>
      <c r="AY118" s="6"/>
      <c r="AZ118" s="7">
        <f>SUM(BA118:BI118)</f>
        <v>341</v>
      </c>
      <c r="BA118" s="7">
        <v>138</v>
      </c>
      <c r="BB118" s="7">
        <v>42</v>
      </c>
      <c r="BC118" s="7">
        <v>45</v>
      </c>
      <c r="BD118" s="7"/>
      <c r="BE118" s="7">
        <v>53</v>
      </c>
      <c r="BF118" s="7">
        <v>38</v>
      </c>
      <c r="BG118" s="7">
        <v>5</v>
      </c>
      <c r="BH118" s="7">
        <v>20</v>
      </c>
      <c r="BI118" s="8"/>
      <c r="BJ118" s="6" t="s">
        <v>24</v>
      </c>
      <c r="BK118" s="6"/>
      <c r="BL118" s="7">
        <f>SUM(BM118:BU118)</f>
        <v>39</v>
      </c>
      <c r="BM118" s="7"/>
      <c r="BN118" s="7"/>
      <c r="BO118" s="7"/>
      <c r="BP118" s="7"/>
      <c r="BQ118" s="7"/>
      <c r="BR118" s="7">
        <v>38</v>
      </c>
      <c r="BS118" s="7">
        <v>1</v>
      </c>
      <c r="BT118" s="7"/>
      <c r="BU118" s="4"/>
      <c r="BV118" s="6" t="s">
        <v>24</v>
      </c>
      <c r="BW118" s="6"/>
      <c r="BX118" s="7">
        <f>SUM(BY118:CG118)</f>
        <v>39</v>
      </c>
      <c r="BY118" s="7"/>
      <c r="BZ118" s="7"/>
      <c r="CA118" s="7"/>
      <c r="CB118" s="7"/>
      <c r="CC118" s="7"/>
      <c r="CD118" s="7">
        <v>38</v>
      </c>
      <c r="CE118" s="7">
        <v>1</v>
      </c>
      <c r="CF118" s="7"/>
      <c r="CG118" s="4"/>
    </row>
    <row r="119" spans="1:85" ht="18" customHeight="1" x14ac:dyDescent="0.25">
      <c r="B119" s="9" t="s">
        <v>25</v>
      </c>
      <c r="C119" s="9"/>
      <c r="D119" s="10">
        <f>E119*E118+F119*F118+G119*G118+H119*H118+I119*I118+J119*J118+K119*K118+L119*L118</f>
        <v>0</v>
      </c>
      <c r="E119" s="11">
        <f t="shared" ref="E119:F121" si="52">F119-(F119*10%)</f>
        <v>0.12150000000000001</v>
      </c>
      <c r="F119" s="11">
        <f t="shared" si="52"/>
        <v>0.13500000000000001</v>
      </c>
      <c r="G119" s="11">
        <v>0.15</v>
      </c>
      <c r="H119" s="11">
        <f>G119+(G119*20%)</f>
        <v>0.18</v>
      </c>
      <c r="I119" s="11">
        <v>0.2</v>
      </c>
      <c r="J119" s="11">
        <v>0.3</v>
      </c>
      <c r="K119" s="11">
        <f>I119</f>
        <v>0.2</v>
      </c>
      <c r="L119" s="11">
        <f>H119</f>
        <v>0.18</v>
      </c>
      <c r="M119" s="4"/>
      <c r="N119" s="9" t="s">
        <v>103</v>
      </c>
      <c r="O119" s="9"/>
      <c r="P119" s="12">
        <f>Q119*Q118+R119*R118+S119*S118+T119*T118+U119*U118+V119*V118+W119*W118+X119*X118</f>
        <v>25</v>
      </c>
      <c r="Q119" s="11"/>
      <c r="R119" s="11"/>
      <c r="S119" s="11"/>
      <c r="T119" s="11"/>
      <c r="U119" s="11"/>
      <c r="V119" s="14">
        <v>1</v>
      </c>
      <c r="W119" s="11"/>
      <c r="X119" s="11"/>
      <c r="Y119" s="4"/>
      <c r="Z119" s="9" t="s">
        <v>27</v>
      </c>
      <c r="AA119" s="9"/>
      <c r="AB119" s="10">
        <f>((AC119*AC118+AD119*AD118+AE119*AE118+AF119*AF118+AG119*AG118+AH119*AH118+AI119*AI118+AJ119*AJ118)/0.5)/12</f>
        <v>1.4933333333333332</v>
      </c>
      <c r="AC119" s="11">
        <v>5.7000000000000002E-2</v>
      </c>
      <c r="AD119" s="11">
        <v>6.3E-2</v>
      </c>
      <c r="AE119" s="11">
        <v>0.08</v>
      </c>
      <c r="AF119" s="11">
        <f>AE119+(AE119*10%)</f>
        <v>8.7999999999999995E-2</v>
      </c>
      <c r="AG119" s="11">
        <v>0.12</v>
      </c>
      <c r="AH119" s="11">
        <v>0.22</v>
      </c>
      <c r="AI119" s="11">
        <f>AG119</f>
        <v>0.12</v>
      </c>
      <c r="AJ119" s="11">
        <f>AF119</f>
        <v>8.7999999999999995E-2</v>
      </c>
      <c r="AK119" s="11"/>
      <c r="AL119" s="9" t="s">
        <v>11</v>
      </c>
      <c r="AM119" s="9"/>
      <c r="AN119" s="12">
        <f>(AO119*AO118+AP119*AP118+AQ119*AQ118+AR119*AR118+AS119*AS118+AT119*AT118+AU119*AU118+AV119*AV118)/60</f>
        <v>0</v>
      </c>
      <c r="AO119" s="13">
        <v>0.5</v>
      </c>
      <c r="AP119" s="14">
        <v>1</v>
      </c>
      <c r="AQ119" s="13">
        <v>1.5</v>
      </c>
      <c r="AR119" s="13">
        <v>1.5</v>
      </c>
      <c r="AS119" s="14">
        <v>2</v>
      </c>
      <c r="AT119" s="14">
        <v>3</v>
      </c>
      <c r="AU119" s="14">
        <f>AS119</f>
        <v>2</v>
      </c>
      <c r="AV119" s="13">
        <f>AR119</f>
        <v>1.5</v>
      </c>
      <c r="AW119" s="4"/>
      <c r="AX119" s="9" t="s">
        <v>28</v>
      </c>
      <c r="AY119" s="9"/>
      <c r="AZ119" s="10">
        <f>BA119*BA118+BB119*BB118+BC119*BC118+BD119*BD118+BE119*BE118+BF119*BF118+BG119*BG118+BH119*BH118</f>
        <v>44.857999999999997</v>
      </c>
      <c r="BA119" s="11">
        <f>BB119-(BB119*10%)</f>
        <v>8.1000000000000003E-2</v>
      </c>
      <c r="BB119" s="11">
        <f>BC119-(BC119*10%)</f>
        <v>0.09</v>
      </c>
      <c r="BC119" s="11">
        <v>0.1</v>
      </c>
      <c r="BD119" s="11">
        <f>BC119+(BC119*20%)</f>
        <v>0.12000000000000001</v>
      </c>
      <c r="BE119" s="11">
        <v>0.2</v>
      </c>
      <c r="BF119" s="11">
        <v>0.3</v>
      </c>
      <c r="BG119" s="11">
        <f>BE119</f>
        <v>0.2</v>
      </c>
      <c r="BH119" s="11">
        <f>BD119</f>
        <v>0.12000000000000001</v>
      </c>
      <c r="BI119" s="4"/>
      <c r="BJ119" s="9" t="s">
        <v>29</v>
      </c>
      <c r="BK119" s="9"/>
      <c r="BL119" s="10">
        <f>BM119*BM118+BN119*BN118+BO119*BO118+BP119*BP118+BQ119*BQ118+BR119*BR118+BS119*BS118+BT119*BT118</f>
        <v>114</v>
      </c>
      <c r="BM119" s="11"/>
      <c r="BN119" s="11"/>
      <c r="BO119" s="11"/>
      <c r="BP119" s="11"/>
      <c r="BQ119" s="11"/>
      <c r="BR119" s="11">
        <v>3</v>
      </c>
      <c r="BS119" s="11"/>
      <c r="BT119" s="11"/>
      <c r="BU119" s="11"/>
      <c r="BV119" s="9" t="s">
        <v>30</v>
      </c>
      <c r="BW119" s="9"/>
      <c r="BX119" s="10">
        <f>BY119*BY118+BZ119*BZ118+CA119*CA118+CB119*CB118+CC119*CC118+CD119*CD118+CE119*CE118+CF119*CF118</f>
        <v>11.5815</v>
      </c>
      <c r="BY119" s="11">
        <f t="shared" ref="BY119:BZ122" si="53">BZ119-(BZ119*10%)</f>
        <v>0.12150000000000001</v>
      </c>
      <c r="BZ119" s="11">
        <f t="shared" si="53"/>
        <v>0.13500000000000001</v>
      </c>
      <c r="CA119" s="11">
        <v>0.15</v>
      </c>
      <c r="CB119" s="11">
        <f t="shared" ref="CB119:CC122" si="54">CA119+(CA119*10%)</f>
        <v>0.16499999999999998</v>
      </c>
      <c r="CC119" s="11">
        <f t="shared" si="54"/>
        <v>0.18149999999999997</v>
      </c>
      <c r="CD119" s="11">
        <v>0.3</v>
      </c>
      <c r="CE119" s="11">
        <f>CC119</f>
        <v>0.18149999999999997</v>
      </c>
      <c r="CF119" s="11">
        <f>CB119</f>
        <v>0.16499999999999998</v>
      </c>
      <c r="CG119" s="4"/>
    </row>
    <row r="120" spans="1:85" ht="18" customHeight="1" x14ac:dyDescent="0.25">
      <c r="B120" s="9" t="s">
        <v>31</v>
      </c>
      <c r="C120" s="9"/>
      <c r="D120" s="10">
        <f>E120*E118+F120*F118+G120*G118+H120*H118+I120*I118+J120*J118+K120*K118+L120*L118</f>
        <v>0</v>
      </c>
      <c r="E120" s="11">
        <f t="shared" si="52"/>
        <v>2.0250000000000001E-2</v>
      </c>
      <c r="F120" s="11">
        <f t="shared" si="52"/>
        <v>2.2499999999999999E-2</v>
      </c>
      <c r="G120" s="11">
        <v>2.5000000000000001E-2</v>
      </c>
      <c r="H120" s="11">
        <f>G120+(G120*20%)</f>
        <v>3.0000000000000002E-2</v>
      </c>
      <c r="I120" s="11">
        <f>H120+(H120*10%)</f>
        <v>3.3000000000000002E-2</v>
      </c>
      <c r="J120" s="11">
        <f>G120*2</f>
        <v>0.05</v>
      </c>
      <c r="K120" s="11">
        <f>I120</f>
        <v>3.3000000000000002E-2</v>
      </c>
      <c r="L120" s="11">
        <f>H120</f>
        <v>3.0000000000000002E-2</v>
      </c>
      <c r="M120" s="4"/>
      <c r="N120" s="9" t="s">
        <v>105</v>
      </c>
      <c r="O120" s="9"/>
      <c r="P120" s="12">
        <f>Q120*Q118+R120*R118+S120*S118+T120*T118+U120*U118+V120*V118+W120*W118+X120*X118</f>
        <v>18</v>
      </c>
      <c r="Q120" s="11">
        <v>0.1</v>
      </c>
      <c r="R120" s="11">
        <v>0.1</v>
      </c>
      <c r="S120" s="11"/>
      <c r="T120" s="11"/>
      <c r="U120" s="11"/>
      <c r="V120" s="11"/>
      <c r="W120" s="11"/>
      <c r="X120" s="11"/>
      <c r="Y120" s="4"/>
      <c r="Z120" s="9" t="s">
        <v>33</v>
      </c>
      <c r="AA120" s="9"/>
      <c r="AB120" s="10">
        <f>AC120*AC118+AD120*AD118+AE120*AE118+AF120*AF118+AG120*AG118+AH120*AH118+AI120*AI118+AJ120*AJ118</f>
        <v>0.215</v>
      </c>
      <c r="AC120" s="11">
        <v>5.0000000000000001E-3</v>
      </c>
      <c r="AD120" s="11">
        <v>5.0000000000000001E-3</v>
      </c>
      <c r="AE120" s="11">
        <v>5.0000000000000001E-3</v>
      </c>
      <c r="AF120" s="11">
        <v>5.0000000000000001E-3</v>
      </c>
      <c r="AG120" s="11">
        <v>5.0000000000000001E-3</v>
      </c>
      <c r="AH120" s="11">
        <v>5.0000000000000001E-3</v>
      </c>
      <c r="AI120" s="11">
        <v>5.0000000000000001E-3</v>
      </c>
      <c r="AJ120" s="11">
        <v>5.0000000000000001E-3</v>
      </c>
      <c r="AK120" s="4"/>
      <c r="AL120" s="9" t="s">
        <v>33</v>
      </c>
      <c r="AM120" s="9"/>
      <c r="AN120" s="10">
        <f>AO120*AO118+AP120*AP118+AQ120*AQ118+AR120*AR118+AS120*AS118+AT120*AT118+AU120*AU118+AV120*AV118</f>
        <v>0</v>
      </c>
      <c r="AO120" s="11">
        <v>5.0000000000000001E-3</v>
      </c>
      <c r="AP120" s="11">
        <v>5.0000000000000001E-3</v>
      </c>
      <c r="AQ120" s="11">
        <v>5.0000000000000001E-3</v>
      </c>
      <c r="AR120" s="11">
        <v>5.0000000000000001E-3</v>
      </c>
      <c r="AS120" s="11">
        <v>5.0000000000000001E-3</v>
      </c>
      <c r="AT120" s="11">
        <v>5.0000000000000001E-3</v>
      </c>
      <c r="AU120" s="11">
        <v>5.0000000000000001E-3</v>
      </c>
      <c r="AV120" s="11">
        <v>5.0000000000000001E-3</v>
      </c>
      <c r="AW120" s="4"/>
      <c r="AX120" s="9" t="s">
        <v>33</v>
      </c>
      <c r="AY120" s="9"/>
      <c r="AZ120" s="10">
        <f>BA120*BA118+BB120*BB118+BC120*BC118+BD120*BD118+BE120*BE118+BF120*BF118+BG120*BG118+BH120*BH118</f>
        <v>1.7050000000000001</v>
      </c>
      <c r="BA120" s="11">
        <v>5.0000000000000001E-3</v>
      </c>
      <c r="BB120" s="11">
        <v>5.0000000000000001E-3</v>
      </c>
      <c r="BC120" s="11">
        <v>5.0000000000000001E-3</v>
      </c>
      <c r="BD120" s="11">
        <v>5.0000000000000001E-3</v>
      </c>
      <c r="BE120" s="11">
        <v>5.0000000000000001E-3</v>
      </c>
      <c r="BF120" s="11">
        <v>5.0000000000000001E-3</v>
      </c>
      <c r="BG120" s="11">
        <v>5.0000000000000001E-3</v>
      </c>
      <c r="BH120" s="11">
        <v>5.0000000000000001E-3</v>
      </c>
      <c r="BI120" s="4"/>
      <c r="BJ120" s="9" t="s">
        <v>33</v>
      </c>
      <c r="BK120" s="9"/>
      <c r="BL120" s="10">
        <f>BM120*BM118+BN120*BN118+BO120*BO118+BP120*BP118+BQ120*BQ118+BR120*BR118+BS120*BS118+BT120*BT118</f>
        <v>0.19500000000000001</v>
      </c>
      <c r="BM120" s="11">
        <v>5.0000000000000001E-3</v>
      </c>
      <c r="BN120" s="11">
        <v>5.0000000000000001E-3</v>
      </c>
      <c r="BO120" s="11">
        <v>5.0000000000000001E-3</v>
      </c>
      <c r="BP120" s="11">
        <v>5.0000000000000001E-3</v>
      </c>
      <c r="BQ120" s="11">
        <v>5.0000000000000001E-3</v>
      </c>
      <c r="BR120" s="11">
        <v>5.0000000000000001E-3</v>
      </c>
      <c r="BS120" s="11">
        <v>5.0000000000000001E-3</v>
      </c>
      <c r="BT120" s="11">
        <v>5.0000000000000001E-3</v>
      </c>
      <c r="BU120" s="4"/>
      <c r="BV120" s="9" t="s">
        <v>32</v>
      </c>
      <c r="BW120" s="9"/>
      <c r="BX120" s="10">
        <f>BY120*BY118+BZ120*BZ118+CA120*CA118+CB120*CB118+CC120*CC118+CD120*CD118+CE120*CE118+CF120*CF118</f>
        <v>1.15452</v>
      </c>
      <c r="BY120" s="11">
        <f t="shared" si="53"/>
        <v>9.7200000000000012E-3</v>
      </c>
      <c r="BZ120" s="11">
        <f t="shared" si="53"/>
        <v>1.0800000000000001E-2</v>
      </c>
      <c r="CA120" s="11">
        <v>1.2E-2</v>
      </c>
      <c r="CB120" s="11">
        <f t="shared" si="54"/>
        <v>1.32E-2</v>
      </c>
      <c r="CC120" s="11">
        <f t="shared" si="54"/>
        <v>1.452E-2</v>
      </c>
      <c r="CD120" s="11">
        <v>0.03</v>
      </c>
      <c r="CE120" s="11">
        <f>CC120</f>
        <v>1.452E-2</v>
      </c>
      <c r="CF120" s="11">
        <f>CB120</f>
        <v>1.32E-2</v>
      </c>
      <c r="CG120" s="4"/>
    </row>
    <row r="121" spans="1:85" ht="18" customHeight="1" x14ac:dyDescent="0.25">
      <c r="B121" s="9" t="s">
        <v>32</v>
      </c>
      <c r="C121" s="9"/>
      <c r="D121" s="10">
        <f>E121*E118+F121*F118+G121*G118+H121*H118+I121*I118+J121*J118+K121*K118+L121*L118</f>
        <v>0</v>
      </c>
      <c r="E121" s="11">
        <f t="shared" si="52"/>
        <v>2.0250000000000001E-2</v>
      </c>
      <c r="F121" s="11">
        <f t="shared" si="52"/>
        <v>2.2499999999999999E-2</v>
      </c>
      <c r="G121" s="11">
        <v>2.5000000000000001E-2</v>
      </c>
      <c r="H121" s="11">
        <f>G121+(G121*20%)</f>
        <v>3.0000000000000002E-2</v>
      </c>
      <c r="I121" s="11">
        <f>H121+(H121*10%)</f>
        <v>3.3000000000000002E-2</v>
      </c>
      <c r="J121" s="11">
        <f>G121*2</f>
        <v>0.05</v>
      </c>
      <c r="K121" s="11">
        <f>I121</f>
        <v>3.3000000000000002E-2</v>
      </c>
      <c r="L121" s="11">
        <f>H121</f>
        <v>3.0000000000000002E-2</v>
      </c>
      <c r="M121" s="4"/>
      <c r="N121" s="9" t="s">
        <v>163</v>
      </c>
      <c r="O121" s="9"/>
      <c r="P121" s="10">
        <f>(Q121*Q118+R121*R118+S121*S118+T121*T118+U121*U118+V121*V118+W121*W118+X121*X118)/8</f>
        <v>2.8875000000000002</v>
      </c>
      <c r="Q121" s="11"/>
      <c r="R121" s="11"/>
      <c r="S121" s="11">
        <f>1/6</f>
        <v>0.16666666666666666</v>
      </c>
      <c r="T121" s="11">
        <f>1/5</f>
        <v>0.2</v>
      </c>
      <c r="U121" s="11">
        <f>1/5</f>
        <v>0.2</v>
      </c>
      <c r="V121" s="11"/>
      <c r="W121" s="11">
        <f>1/5</f>
        <v>0.2</v>
      </c>
      <c r="X121" s="11">
        <f>1/5</f>
        <v>0.2</v>
      </c>
      <c r="Y121" s="4"/>
      <c r="Z121" s="9" t="s">
        <v>34</v>
      </c>
      <c r="AA121" s="9"/>
      <c r="AB121" s="10">
        <f>AC121*AC118+AD121*AD118+AE121*AE118+AF121*AF118+AG121*AG118+AH121*AH118+AI121*AI118+AJ121*AJ118</f>
        <v>1.0250000000000001</v>
      </c>
      <c r="AC121" s="11">
        <f>AD121-(AD121*10%)</f>
        <v>8.1000000000000013E-3</v>
      </c>
      <c r="AD121" s="11">
        <f>AE121-(AE121*10%)</f>
        <v>9.0000000000000011E-3</v>
      </c>
      <c r="AE121" s="11">
        <v>0.01</v>
      </c>
      <c r="AF121" s="11">
        <f>AE121+(AE121*20%)</f>
        <v>1.2E-2</v>
      </c>
      <c r="AG121" s="11">
        <v>1.4999999999999999E-2</v>
      </c>
      <c r="AH121" s="4">
        <v>2.5000000000000001E-2</v>
      </c>
      <c r="AI121" s="11">
        <f>AG121</f>
        <v>1.4999999999999999E-2</v>
      </c>
      <c r="AJ121" s="11">
        <f>AF121</f>
        <v>1.2E-2</v>
      </c>
      <c r="AK121" s="4"/>
      <c r="AL121" s="9" t="s">
        <v>35</v>
      </c>
      <c r="AM121" s="9"/>
      <c r="AN121" s="10"/>
      <c r="AO121" s="11" t="s">
        <v>36</v>
      </c>
      <c r="AP121" s="11" t="s">
        <v>36</v>
      </c>
      <c r="AQ121" s="11" t="s">
        <v>36</v>
      </c>
      <c r="AR121" s="11" t="s">
        <v>36</v>
      </c>
      <c r="AS121" s="11" t="s">
        <v>36</v>
      </c>
      <c r="AT121" s="11" t="s">
        <v>36</v>
      </c>
      <c r="AU121" s="11" t="s">
        <v>36</v>
      </c>
      <c r="AV121" s="11" t="s">
        <v>36</v>
      </c>
      <c r="AW121" s="4"/>
      <c r="AX121" s="9" t="s">
        <v>35</v>
      </c>
      <c r="AY121" s="9"/>
      <c r="AZ121" s="10"/>
      <c r="BA121" s="4" t="s">
        <v>36</v>
      </c>
      <c r="BB121" s="4" t="s">
        <v>36</v>
      </c>
      <c r="BC121" s="4" t="s">
        <v>36</v>
      </c>
      <c r="BD121" s="4" t="s">
        <v>36</v>
      </c>
      <c r="BE121" s="4" t="s">
        <v>36</v>
      </c>
      <c r="BF121" s="4" t="s">
        <v>36</v>
      </c>
      <c r="BG121" s="4" t="s">
        <v>36</v>
      </c>
      <c r="BH121" s="4" t="s">
        <v>36</v>
      </c>
      <c r="BI121" s="4"/>
      <c r="BJ121" s="9" t="s">
        <v>37</v>
      </c>
      <c r="BK121" s="9"/>
      <c r="BL121" s="10"/>
      <c r="BM121" s="11"/>
      <c r="BN121" s="11"/>
      <c r="BO121" s="11"/>
      <c r="BP121" s="11"/>
      <c r="BQ121" s="11"/>
      <c r="BR121" s="11"/>
      <c r="BS121" s="11"/>
      <c r="BT121" s="11"/>
      <c r="BU121" s="4"/>
      <c r="BV121" s="9" t="s">
        <v>31</v>
      </c>
      <c r="BW121" s="9"/>
      <c r="BX121" s="10">
        <f>BY121*BY118+BZ121*BZ118+CA121*CA118+CB121*CB118+CC121*CC118+CD121*CD118+CE121*CE118+CF121*CF118</f>
        <v>1.15452</v>
      </c>
      <c r="BY121" s="11">
        <f t="shared" si="53"/>
        <v>9.7200000000000012E-3</v>
      </c>
      <c r="BZ121" s="11">
        <f t="shared" si="53"/>
        <v>1.0800000000000001E-2</v>
      </c>
      <c r="CA121" s="11">
        <v>1.2E-2</v>
      </c>
      <c r="CB121" s="11">
        <f t="shared" si="54"/>
        <v>1.32E-2</v>
      </c>
      <c r="CC121" s="11">
        <f t="shared" si="54"/>
        <v>1.452E-2</v>
      </c>
      <c r="CD121" s="11">
        <v>0.03</v>
      </c>
      <c r="CE121" s="11">
        <f>CC121</f>
        <v>1.452E-2</v>
      </c>
      <c r="CF121" s="11">
        <f>CB121</f>
        <v>1.32E-2</v>
      </c>
      <c r="CG121" s="4"/>
    </row>
    <row r="122" spans="1:85" ht="18" customHeight="1" x14ac:dyDescent="0.25">
      <c r="B122" s="9" t="s">
        <v>38</v>
      </c>
      <c r="C122" s="9"/>
      <c r="D122" s="10">
        <f>E122*E118+F122*F118+G122*G118+H122*H118+I122*I118+J122*J118+K122*K118+L122*L118</f>
        <v>0</v>
      </c>
      <c r="E122" s="11">
        <v>8.0000000000000002E-3</v>
      </c>
      <c r="F122" s="11">
        <v>8.0000000000000002E-3</v>
      </c>
      <c r="G122" s="11">
        <v>8.0000000000000002E-3</v>
      </c>
      <c r="H122" s="11">
        <v>8.0000000000000002E-3</v>
      </c>
      <c r="I122" s="11">
        <v>8.0000000000000002E-3</v>
      </c>
      <c r="J122" s="11">
        <v>8.0000000000000002E-3</v>
      </c>
      <c r="K122" s="11">
        <v>8.0000000000000002E-3</v>
      </c>
      <c r="L122" s="11">
        <v>8.0000000000000002E-3</v>
      </c>
      <c r="M122" s="4"/>
      <c r="N122" s="9" t="s">
        <v>35</v>
      </c>
      <c r="O122" s="9"/>
      <c r="P122" s="10"/>
      <c r="Q122" s="11" t="s">
        <v>36</v>
      </c>
      <c r="R122" s="11" t="s">
        <v>36</v>
      </c>
      <c r="S122" s="11" t="s">
        <v>36</v>
      </c>
      <c r="T122" s="11" t="s">
        <v>36</v>
      </c>
      <c r="U122" s="11" t="s">
        <v>36</v>
      </c>
      <c r="V122" s="11" t="s">
        <v>36</v>
      </c>
      <c r="W122" s="11" t="s">
        <v>36</v>
      </c>
      <c r="X122" s="11" t="s">
        <v>36</v>
      </c>
      <c r="Y122" s="4"/>
      <c r="Z122" s="9" t="s">
        <v>35</v>
      </c>
      <c r="AA122" s="9"/>
      <c r="AB122" s="15"/>
      <c r="AC122" s="4" t="s">
        <v>36</v>
      </c>
      <c r="AD122" s="4" t="s">
        <v>36</v>
      </c>
      <c r="AE122" s="4" t="s">
        <v>36</v>
      </c>
      <c r="AF122" s="4" t="s">
        <v>36</v>
      </c>
      <c r="AG122" s="4" t="s">
        <v>36</v>
      </c>
      <c r="AH122" s="4" t="s">
        <v>36</v>
      </c>
      <c r="AI122" s="4" t="s">
        <v>36</v>
      </c>
      <c r="AJ122" s="4" t="s">
        <v>36</v>
      </c>
      <c r="AK122" s="4"/>
      <c r="AL122" s="191" t="s">
        <v>49</v>
      </c>
      <c r="AM122" s="192"/>
      <c r="AN122" s="192"/>
      <c r="AO122" s="192"/>
      <c r="AP122" s="192"/>
      <c r="AQ122" s="192"/>
      <c r="AR122" s="192"/>
      <c r="AS122" s="192"/>
      <c r="AT122" s="192"/>
      <c r="AU122" s="192"/>
      <c r="AV122" s="192"/>
      <c r="AW122" s="193"/>
      <c r="AX122" s="191" t="s">
        <v>157</v>
      </c>
      <c r="AY122" s="192"/>
      <c r="AZ122" s="192"/>
      <c r="BA122" s="192"/>
      <c r="BB122" s="192"/>
      <c r="BC122" s="192"/>
      <c r="BD122" s="192"/>
      <c r="BE122" s="192"/>
      <c r="BF122" s="192"/>
      <c r="BG122" s="192"/>
      <c r="BH122" s="192"/>
      <c r="BI122" s="193"/>
      <c r="BJ122" s="9" t="s">
        <v>42</v>
      </c>
      <c r="BK122" s="9"/>
      <c r="BL122" s="10"/>
      <c r="BM122" s="11"/>
      <c r="BN122" s="11"/>
      <c r="BO122" s="11"/>
      <c r="BP122" s="11"/>
      <c r="BQ122" s="11"/>
      <c r="BR122" s="11"/>
      <c r="BS122" s="11"/>
      <c r="BT122" s="11"/>
      <c r="BU122" s="4"/>
      <c r="BV122" s="9" t="s">
        <v>43</v>
      </c>
      <c r="BW122" s="9"/>
      <c r="BX122" s="10">
        <f>BY122*BY118+BZ122*BZ118+CA122*CA118+CB122*CB118+CC122*CC118+CD122*CD118+CE122*CE118+CF122*CF118</f>
        <v>1.15452</v>
      </c>
      <c r="BY122" s="11">
        <f t="shared" si="53"/>
        <v>9.7200000000000012E-3</v>
      </c>
      <c r="BZ122" s="11">
        <f t="shared" si="53"/>
        <v>1.0800000000000001E-2</v>
      </c>
      <c r="CA122" s="11">
        <v>1.2E-2</v>
      </c>
      <c r="CB122" s="11">
        <f t="shared" si="54"/>
        <v>1.32E-2</v>
      </c>
      <c r="CC122" s="11">
        <f t="shared" si="54"/>
        <v>1.452E-2</v>
      </c>
      <c r="CD122" s="11">
        <v>0.03</v>
      </c>
      <c r="CE122" s="11">
        <f>CC122</f>
        <v>1.452E-2</v>
      </c>
      <c r="CF122" s="11">
        <f>CB122</f>
        <v>1.32E-2</v>
      </c>
      <c r="CG122" s="4"/>
    </row>
    <row r="123" spans="1:85" ht="18" customHeight="1" x14ac:dyDescent="0.25">
      <c r="B123" s="9" t="s">
        <v>33</v>
      </c>
      <c r="C123" s="9"/>
      <c r="D123" s="10">
        <f>E123*E118+F123*F118+G123*G118+H123*H118+I123*I118+J123*J118+K123*K118+L123*L118</f>
        <v>0</v>
      </c>
      <c r="E123" s="11">
        <v>5.0000000000000001E-3</v>
      </c>
      <c r="F123" s="11">
        <v>5.0000000000000001E-3</v>
      </c>
      <c r="G123" s="11">
        <v>5.0000000000000001E-3</v>
      </c>
      <c r="H123" s="11">
        <v>5.0000000000000001E-3</v>
      </c>
      <c r="I123" s="11">
        <v>5.0000000000000001E-3</v>
      </c>
      <c r="J123" s="11">
        <v>5.0000000000000001E-3</v>
      </c>
      <c r="K123" s="11">
        <v>5.0000000000000001E-3</v>
      </c>
      <c r="L123" s="11">
        <v>5.0000000000000001E-3</v>
      </c>
      <c r="M123" s="4"/>
      <c r="N123" s="200" t="s">
        <v>164</v>
      </c>
      <c r="O123" s="200"/>
      <c r="P123" s="200"/>
      <c r="Q123" s="200"/>
      <c r="R123" s="200"/>
      <c r="S123" s="200"/>
      <c r="T123" s="200"/>
      <c r="U123" s="200"/>
      <c r="V123" s="200"/>
      <c r="W123" s="200"/>
      <c r="X123" s="200"/>
      <c r="Y123" s="200"/>
      <c r="Z123" s="200" t="s">
        <v>44</v>
      </c>
      <c r="AA123" s="200"/>
      <c r="AB123" s="200"/>
      <c r="AC123" s="200"/>
      <c r="AD123" s="200"/>
      <c r="AE123" s="200"/>
      <c r="AF123" s="200"/>
      <c r="AG123" s="200"/>
      <c r="AH123" s="200"/>
      <c r="AI123" s="200"/>
      <c r="AJ123" s="200"/>
      <c r="AK123" s="200"/>
      <c r="AL123" s="4"/>
      <c r="AM123" s="9"/>
      <c r="AN123" s="5" t="s">
        <v>15</v>
      </c>
      <c r="AO123" s="5" t="s">
        <v>16</v>
      </c>
      <c r="AP123" s="5" t="s">
        <v>17</v>
      </c>
      <c r="AQ123" s="5" t="s">
        <v>18</v>
      </c>
      <c r="AR123" s="5" t="s">
        <v>19</v>
      </c>
      <c r="AS123" s="5" t="s">
        <v>20</v>
      </c>
      <c r="AT123" s="5" t="s">
        <v>21</v>
      </c>
      <c r="AU123" s="5" t="s">
        <v>22</v>
      </c>
      <c r="AV123" s="5" t="s">
        <v>23</v>
      </c>
      <c r="AW123" s="5"/>
      <c r="AX123" s="4"/>
      <c r="AY123" s="4"/>
      <c r="AZ123" s="5" t="s">
        <v>15</v>
      </c>
      <c r="BA123" s="5" t="s">
        <v>16</v>
      </c>
      <c r="BB123" s="5" t="s">
        <v>17</v>
      </c>
      <c r="BC123" s="5" t="s">
        <v>18</v>
      </c>
      <c r="BD123" s="5" t="s">
        <v>19</v>
      </c>
      <c r="BE123" s="5" t="s">
        <v>20</v>
      </c>
      <c r="BF123" s="5" t="s">
        <v>21</v>
      </c>
      <c r="BG123" s="5" t="s">
        <v>22</v>
      </c>
      <c r="BH123" s="5" t="s">
        <v>23</v>
      </c>
      <c r="BI123" s="5"/>
      <c r="BJ123" s="9" t="s">
        <v>34</v>
      </c>
      <c r="BK123" s="9"/>
      <c r="BL123" s="10">
        <f>BM123*BM118+BN123*BN118+BO123*BO118+BP123*BP118+BQ123*BQ118+BR123*BR118+BS123*BS118+BT123*BT118</f>
        <v>0.96500000000000008</v>
      </c>
      <c r="BM123" s="11">
        <f>BN123-(BN123*10%)</f>
        <v>8.1000000000000013E-3</v>
      </c>
      <c r="BN123" s="11">
        <f>BO123-(BO123*10%)</f>
        <v>9.0000000000000011E-3</v>
      </c>
      <c r="BO123" s="11">
        <v>0.01</v>
      </c>
      <c r="BP123" s="11">
        <f>BO123+(BO123*20%)</f>
        <v>1.2E-2</v>
      </c>
      <c r="BQ123" s="11">
        <v>1.4999999999999999E-2</v>
      </c>
      <c r="BR123" s="4">
        <v>2.5000000000000001E-2</v>
      </c>
      <c r="BS123" s="11">
        <f>BQ123</f>
        <v>1.4999999999999999E-2</v>
      </c>
      <c r="BT123" s="11">
        <f>BP123</f>
        <v>1.2E-2</v>
      </c>
      <c r="BU123" s="4"/>
      <c r="BV123" s="9" t="s">
        <v>33</v>
      </c>
      <c r="BW123" s="9"/>
      <c r="BX123" s="10">
        <f>BY123*BY118+BZ123*BZ118+CA123*CA118+CB123*CB118+CC123*CC118+CD123*CD118+CE123*CE118+CF123*CF118</f>
        <v>0.19500000000000001</v>
      </c>
      <c r="BY123" s="11">
        <v>5.0000000000000001E-3</v>
      </c>
      <c r="BZ123" s="11">
        <v>5.0000000000000001E-3</v>
      </c>
      <c r="CA123" s="11">
        <v>5.0000000000000001E-3</v>
      </c>
      <c r="CB123" s="11">
        <v>5.0000000000000001E-3</v>
      </c>
      <c r="CC123" s="11">
        <v>5.0000000000000001E-3</v>
      </c>
      <c r="CD123" s="11">
        <v>5.0000000000000001E-3</v>
      </c>
      <c r="CE123" s="11">
        <v>5.0000000000000001E-3</v>
      </c>
      <c r="CF123" s="11">
        <v>5.0000000000000001E-3</v>
      </c>
      <c r="CG123" s="4"/>
    </row>
    <row r="124" spans="1:85" ht="18" customHeight="1" x14ac:dyDescent="0.25">
      <c r="B124" s="9" t="s">
        <v>35</v>
      </c>
      <c r="C124" s="9"/>
      <c r="D124" s="10"/>
      <c r="E124" s="11" t="s">
        <v>36</v>
      </c>
      <c r="F124" s="11" t="s">
        <v>36</v>
      </c>
      <c r="G124" s="11" t="s">
        <v>36</v>
      </c>
      <c r="H124" s="11" t="s">
        <v>36</v>
      </c>
      <c r="I124" s="11" t="s">
        <v>36</v>
      </c>
      <c r="J124" s="11" t="s">
        <v>36</v>
      </c>
      <c r="K124" s="11" t="s">
        <v>36</v>
      </c>
      <c r="L124" s="11" t="s">
        <v>36</v>
      </c>
      <c r="M124" s="4"/>
      <c r="N124" s="4"/>
      <c r="O124" s="4"/>
      <c r="P124" s="5" t="s">
        <v>15</v>
      </c>
      <c r="Q124" s="5" t="s">
        <v>16</v>
      </c>
      <c r="R124" s="5" t="s">
        <v>17</v>
      </c>
      <c r="S124" s="5" t="s">
        <v>18</v>
      </c>
      <c r="T124" s="5" t="s">
        <v>19</v>
      </c>
      <c r="U124" s="5" t="s">
        <v>20</v>
      </c>
      <c r="V124" s="5" t="s">
        <v>21</v>
      </c>
      <c r="W124" s="5" t="s">
        <v>22</v>
      </c>
      <c r="X124" s="5" t="s">
        <v>23</v>
      </c>
      <c r="Y124" s="5"/>
      <c r="Z124" s="4"/>
      <c r="AA124" s="4"/>
      <c r="AB124" s="5" t="s">
        <v>15</v>
      </c>
      <c r="AC124" s="5" t="s">
        <v>16</v>
      </c>
      <c r="AD124" s="5" t="s">
        <v>17</v>
      </c>
      <c r="AE124" s="5" t="s">
        <v>18</v>
      </c>
      <c r="AF124" s="5" t="s">
        <v>19</v>
      </c>
      <c r="AG124" s="5" t="s">
        <v>20</v>
      </c>
      <c r="AH124" s="5" t="s">
        <v>21</v>
      </c>
      <c r="AI124" s="5" t="s">
        <v>22</v>
      </c>
      <c r="AJ124" s="5" t="s">
        <v>23</v>
      </c>
      <c r="AK124" s="5"/>
      <c r="AL124" s="6" t="s">
        <v>24</v>
      </c>
      <c r="AM124" s="9"/>
      <c r="AN124" s="7">
        <f>SUM(AO124:AW124)</f>
        <v>0</v>
      </c>
      <c r="AO124" s="7"/>
      <c r="AP124" s="7"/>
      <c r="AQ124" s="7"/>
      <c r="AR124" s="7"/>
      <c r="AS124" s="7"/>
      <c r="AT124" s="7"/>
      <c r="AU124" s="7"/>
      <c r="AV124" s="7"/>
      <c r="AW124" s="8"/>
      <c r="AX124" s="6" t="s">
        <v>24</v>
      </c>
      <c r="AY124" s="6"/>
      <c r="AZ124" s="7">
        <f>SUM(BA124:BI124)</f>
        <v>337</v>
      </c>
      <c r="BA124" s="7">
        <v>138</v>
      </c>
      <c r="BB124" s="7">
        <v>42</v>
      </c>
      <c r="BC124" s="7">
        <v>45</v>
      </c>
      <c r="BD124" s="7"/>
      <c r="BE124" s="7">
        <v>53</v>
      </c>
      <c r="BF124" s="7">
        <v>34</v>
      </c>
      <c r="BG124" s="7">
        <v>5</v>
      </c>
      <c r="BH124" s="7">
        <v>20</v>
      </c>
      <c r="BI124" s="8"/>
      <c r="BJ124" s="9" t="s">
        <v>35</v>
      </c>
      <c r="BK124" s="9"/>
      <c r="BL124" s="15"/>
      <c r="BM124" s="4" t="s">
        <v>36</v>
      </c>
      <c r="BN124" s="4" t="s">
        <v>36</v>
      </c>
      <c r="BO124" s="4" t="s">
        <v>36</v>
      </c>
      <c r="BP124" s="4" t="s">
        <v>36</v>
      </c>
      <c r="BQ124" s="4" t="s">
        <v>36</v>
      </c>
      <c r="BR124" s="4" t="s">
        <v>36</v>
      </c>
      <c r="BS124" s="4" t="s">
        <v>36</v>
      </c>
      <c r="BT124" s="4" t="s">
        <v>36</v>
      </c>
      <c r="BU124" s="4"/>
      <c r="BV124" s="9" t="s">
        <v>35</v>
      </c>
      <c r="BW124" s="9"/>
      <c r="BX124" s="15"/>
      <c r="BY124" s="4" t="s">
        <v>36</v>
      </c>
      <c r="BZ124" s="4" t="s">
        <v>36</v>
      </c>
      <c r="CA124" s="4" t="s">
        <v>36</v>
      </c>
      <c r="CB124" s="4" t="s">
        <v>36</v>
      </c>
      <c r="CC124" s="4" t="s">
        <v>36</v>
      </c>
      <c r="CD124" s="4" t="s">
        <v>36</v>
      </c>
      <c r="CE124" s="4" t="s">
        <v>36</v>
      </c>
      <c r="CF124" s="4" t="s">
        <v>36</v>
      </c>
      <c r="CG124" s="4"/>
    </row>
    <row r="125" spans="1:85" ht="18" customHeight="1" x14ac:dyDescent="0.25">
      <c r="B125" s="191" t="s">
        <v>46</v>
      </c>
      <c r="C125" s="192"/>
      <c r="D125" s="192"/>
      <c r="E125" s="192"/>
      <c r="F125" s="192"/>
      <c r="G125" s="192"/>
      <c r="H125" s="192"/>
      <c r="I125" s="192"/>
      <c r="J125" s="192"/>
      <c r="K125" s="192"/>
      <c r="L125" s="192"/>
      <c r="M125" s="193"/>
      <c r="N125" s="6" t="s">
        <v>24</v>
      </c>
      <c r="O125" s="6"/>
      <c r="P125" s="7">
        <f>SUM(Q125:Y125)</f>
        <v>328</v>
      </c>
      <c r="Q125" s="7">
        <v>138</v>
      </c>
      <c r="R125" s="7">
        <v>42</v>
      </c>
      <c r="S125" s="7">
        <v>45</v>
      </c>
      <c r="T125" s="7"/>
      <c r="U125" s="7">
        <v>53</v>
      </c>
      <c r="V125" s="7">
        <v>25</v>
      </c>
      <c r="W125" s="7">
        <v>5</v>
      </c>
      <c r="X125" s="7">
        <v>20</v>
      </c>
      <c r="Y125" s="8"/>
      <c r="Z125" s="6" t="s">
        <v>24</v>
      </c>
      <c r="AA125" s="6"/>
      <c r="AB125" s="7">
        <f>SUM(AC125:AK125)</f>
        <v>43</v>
      </c>
      <c r="AC125" s="7"/>
      <c r="AD125" s="7"/>
      <c r="AE125" s="7"/>
      <c r="AF125" s="7"/>
      <c r="AG125" s="7"/>
      <c r="AH125" s="7">
        <v>38</v>
      </c>
      <c r="AI125" s="7">
        <v>5</v>
      </c>
      <c r="AJ125" s="7"/>
      <c r="AK125" s="7"/>
      <c r="AL125" s="9" t="s">
        <v>47</v>
      </c>
      <c r="AM125" s="9"/>
      <c r="AN125" s="10">
        <f>AO125*AO124+AP125*AP124+AQ125*AQ124+AR125*AR124+AS125*AS124+AT125*AT124+AU125*AU124+AV125*AV124</f>
        <v>0</v>
      </c>
      <c r="AO125" s="11">
        <f t="shared" ref="AO125:AP128" si="55">AP125-(AP125*10%)</f>
        <v>0.12150000000000001</v>
      </c>
      <c r="AP125" s="11">
        <f t="shared" si="55"/>
        <v>0.13500000000000001</v>
      </c>
      <c r="AQ125" s="11">
        <v>0.15</v>
      </c>
      <c r="AR125" s="11">
        <f>AQ125+(AQ125*20%)</f>
        <v>0.18</v>
      </c>
      <c r="AS125" s="11">
        <f>AR125+(AR125*10%)</f>
        <v>0.19799999999999998</v>
      </c>
      <c r="AT125" s="11">
        <v>0.2</v>
      </c>
      <c r="AU125" s="11">
        <f>AS125</f>
        <v>0.19799999999999998</v>
      </c>
      <c r="AV125" s="11">
        <f>AR125</f>
        <v>0.18</v>
      </c>
      <c r="AW125" s="4"/>
      <c r="AX125" s="9" t="s">
        <v>158</v>
      </c>
      <c r="AY125" s="9"/>
      <c r="AZ125" s="10">
        <f>(BA125*BA124+BB125*BB124+BC125*BC124+BD125*BD124+BE125*BE124+BF125*BF124+BG125*BG124+BH125*BH124)/10</f>
        <v>5.2887000000000004</v>
      </c>
      <c r="BA125" s="11">
        <f>BB125-(BB125*10%)</f>
        <v>0.12150000000000001</v>
      </c>
      <c r="BB125" s="11">
        <f>BC125-(BC125*10%)</f>
        <v>0.13500000000000001</v>
      </c>
      <c r="BC125" s="11">
        <v>0.15</v>
      </c>
      <c r="BD125" s="11">
        <f>BC125+(BC125*20%)</f>
        <v>0.18</v>
      </c>
      <c r="BE125" s="11">
        <v>0.2</v>
      </c>
      <c r="BF125" s="11">
        <v>0.25</v>
      </c>
      <c r="BG125" s="11">
        <f>BE125</f>
        <v>0.2</v>
      </c>
      <c r="BH125" s="11">
        <f>BD125</f>
        <v>0.18</v>
      </c>
      <c r="BI125" s="4"/>
      <c r="BJ125" s="200" t="s">
        <v>44</v>
      </c>
      <c r="BK125" s="200"/>
      <c r="BL125" s="200"/>
      <c r="BM125" s="200"/>
      <c r="BN125" s="200"/>
      <c r="BO125" s="200"/>
      <c r="BP125" s="200"/>
      <c r="BQ125" s="200"/>
      <c r="BR125" s="200"/>
      <c r="BS125" s="200"/>
      <c r="BT125" s="200"/>
      <c r="BU125" s="200"/>
      <c r="BV125" s="191" t="s">
        <v>49</v>
      </c>
      <c r="BW125" s="192"/>
      <c r="BX125" s="192"/>
      <c r="BY125" s="192"/>
      <c r="BZ125" s="192"/>
      <c r="CA125" s="192"/>
      <c r="CB125" s="192"/>
      <c r="CC125" s="192"/>
      <c r="CD125" s="192"/>
      <c r="CE125" s="192"/>
      <c r="CF125" s="192"/>
      <c r="CG125" s="193"/>
    </row>
    <row r="126" spans="1:85" ht="18" customHeight="1" x14ac:dyDescent="0.25">
      <c r="B126" s="4"/>
      <c r="C126" s="4"/>
      <c r="D126" s="5" t="s">
        <v>15</v>
      </c>
      <c r="E126" s="5" t="s">
        <v>16</v>
      </c>
      <c r="F126" s="5" t="s">
        <v>17</v>
      </c>
      <c r="G126" s="5" t="s">
        <v>18</v>
      </c>
      <c r="H126" s="5" t="s">
        <v>19</v>
      </c>
      <c r="I126" s="5" t="s">
        <v>20</v>
      </c>
      <c r="J126" s="5" t="s">
        <v>21</v>
      </c>
      <c r="K126" s="5" t="s">
        <v>22</v>
      </c>
      <c r="L126" s="5" t="s">
        <v>23</v>
      </c>
      <c r="M126" s="5"/>
      <c r="N126" s="9" t="s">
        <v>42</v>
      </c>
      <c r="O126" s="9"/>
      <c r="P126" s="10">
        <f>Q126*Q125+R126*R125+S126*S125+T126*T125+U126*U125+V126*V125+W126*W125+X126*X125</f>
        <v>48.319600000000001</v>
      </c>
      <c r="Q126" s="11">
        <f t="shared" ref="Q126:R128" si="56">R126-(R126*10%)</f>
        <v>0.1134</v>
      </c>
      <c r="R126" s="11">
        <f t="shared" si="56"/>
        <v>0.126</v>
      </c>
      <c r="S126" s="11">
        <v>0.14000000000000001</v>
      </c>
      <c r="T126" s="11">
        <f>S126+(S126*20%)</f>
        <v>0.16800000000000001</v>
      </c>
      <c r="U126" s="11">
        <f>T126+(T126*10%)</f>
        <v>0.18480000000000002</v>
      </c>
      <c r="V126" s="11">
        <v>0.28000000000000003</v>
      </c>
      <c r="W126" s="11">
        <f>U126</f>
        <v>0.18480000000000002</v>
      </c>
      <c r="X126" s="11">
        <f>T126</f>
        <v>0.16800000000000001</v>
      </c>
      <c r="Y126" s="4"/>
      <c r="Z126" s="9" t="s">
        <v>50</v>
      </c>
      <c r="AA126" s="9"/>
      <c r="AB126" s="10">
        <f>AC126*AC125+AD126*AD125+AE126*AE125+AF126*AF125+AG126*AG125+AH126*AH125+AI126*AI125+AJ126*AJ125</f>
        <v>4.2075000000000005</v>
      </c>
      <c r="AC126" s="11">
        <f t="shared" ref="AC126:AD130" si="57">AD126-(AD126*10%)</f>
        <v>5.2650000000000002E-2</v>
      </c>
      <c r="AD126" s="11">
        <f t="shared" si="57"/>
        <v>5.8500000000000003E-2</v>
      </c>
      <c r="AE126" s="11">
        <v>6.5000000000000002E-2</v>
      </c>
      <c r="AF126" s="11">
        <f>AE126+(AE126*10%)</f>
        <v>7.1500000000000008E-2</v>
      </c>
      <c r="AG126" s="11">
        <f>AF126+(AH126*10%)</f>
        <v>8.1500000000000017E-2</v>
      </c>
      <c r="AH126" s="11">
        <v>0.1</v>
      </c>
      <c r="AI126" s="11">
        <f>AG126</f>
        <v>8.1500000000000017E-2</v>
      </c>
      <c r="AJ126" s="11">
        <f>AF126</f>
        <v>7.1500000000000008E-2</v>
      </c>
      <c r="AK126" s="11"/>
      <c r="AL126" s="9" t="s">
        <v>58</v>
      </c>
      <c r="AM126" s="9"/>
      <c r="AN126" s="10">
        <f>AO126*AO124+AP126*AP124+AQ126*AQ124+AR126*AR124+AS126*AS124+AT126*AT124+AU126*AU124+AV126*AV124</f>
        <v>0</v>
      </c>
      <c r="AO126" s="11">
        <f t="shared" si="55"/>
        <v>4.0500000000000001E-2</v>
      </c>
      <c r="AP126" s="11">
        <f t="shared" si="55"/>
        <v>4.4999999999999998E-2</v>
      </c>
      <c r="AQ126" s="11">
        <v>0.05</v>
      </c>
      <c r="AR126" s="11">
        <f>AQ126+(AQ126*20%)</f>
        <v>6.0000000000000005E-2</v>
      </c>
      <c r="AS126" s="11">
        <f>AR126+(AR126*10%)</f>
        <v>6.6000000000000003E-2</v>
      </c>
      <c r="AT126" s="11">
        <v>0.15</v>
      </c>
      <c r="AU126" s="11">
        <f>AS126</f>
        <v>6.6000000000000003E-2</v>
      </c>
      <c r="AV126" s="11">
        <f>AR126</f>
        <v>6.0000000000000005E-2</v>
      </c>
      <c r="AW126" s="4"/>
      <c r="AX126" s="9" t="s">
        <v>33</v>
      </c>
      <c r="AY126" s="9"/>
      <c r="AZ126" s="10">
        <f>BA126*BA124+BB126*BB124+BC126*BC124+BD126*BD124+BE126*BE124+BF126*BF124+BG126*BG124+BH126*BH124</f>
        <v>1.6850000000000001</v>
      </c>
      <c r="BA126" s="11">
        <v>5.0000000000000001E-3</v>
      </c>
      <c r="BB126" s="11">
        <v>5.0000000000000001E-3</v>
      </c>
      <c r="BC126" s="11">
        <v>5.0000000000000001E-3</v>
      </c>
      <c r="BD126" s="11">
        <v>5.0000000000000001E-3</v>
      </c>
      <c r="BE126" s="11">
        <v>5.0000000000000001E-3</v>
      </c>
      <c r="BF126" s="11">
        <v>5.0000000000000001E-3</v>
      </c>
      <c r="BG126" s="11">
        <v>5.0000000000000001E-3</v>
      </c>
      <c r="BH126" s="11">
        <v>5.0000000000000001E-3</v>
      </c>
      <c r="BI126" s="4"/>
      <c r="BJ126" s="4"/>
      <c r="BK126" s="4"/>
      <c r="BL126" s="5" t="s">
        <v>15</v>
      </c>
      <c r="BM126" s="5" t="s">
        <v>16</v>
      </c>
      <c r="BN126" s="5" t="s">
        <v>17</v>
      </c>
      <c r="BO126" s="5" t="s">
        <v>18</v>
      </c>
      <c r="BP126" s="5" t="s">
        <v>19</v>
      </c>
      <c r="BQ126" s="5" t="s">
        <v>20</v>
      </c>
      <c r="BR126" s="5" t="s">
        <v>21</v>
      </c>
      <c r="BS126" s="5" t="s">
        <v>22</v>
      </c>
      <c r="BT126" s="5" t="s">
        <v>23</v>
      </c>
      <c r="BU126" s="5"/>
      <c r="BV126" s="4"/>
      <c r="BW126" s="4"/>
      <c r="BX126" s="5" t="s">
        <v>15</v>
      </c>
      <c r="BY126" s="5" t="s">
        <v>16</v>
      </c>
      <c r="BZ126" s="5" t="s">
        <v>17</v>
      </c>
      <c r="CA126" s="5" t="s">
        <v>18</v>
      </c>
      <c r="CB126" s="5" t="s">
        <v>19</v>
      </c>
      <c r="CC126" s="5" t="s">
        <v>20</v>
      </c>
      <c r="CD126" s="5" t="s">
        <v>21</v>
      </c>
      <c r="CE126" s="5" t="s">
        <v>22</v>
      </c>
      <c r="CF126" s="5" t="s">
        <v>23</v>
      </c>
      <c r="CG126" s="5"/>
    </row>
    <row r="127" spans="1:85" ht="18" customHeight="1" x14ac:dyDescent="0.25">
      <c r="B127" s="6" t="s">
        <v>24</v>
      </c>
      <c r="C127" s="6"/>
      <c r="D127" s="7">
        <f>SUM(E127:M127)</f>
        <v>0</v>
      </c>
      <c r="E127" s="7"/>
      <c r="F127" s="7"/>
      <c r="G127" s="7"/>
      <c r="H127" s="7"/>
      <c r="I127" s="7"/>
      <c r="J127" s="7"/>
      <c r="K127" s="7"/>
      <c r="L127" s="7"/>
      <c r="M127" s="8"/>
      <c r="N127" s="9" t="s">
        <v>32</v>
      </c>
      <c r="O127" s="9"/>
      <c r="P127" s="10">
        <f>Q127*Q125+R127*R125+S127*S125+T127*T125+U127*U125+V127*V125+W127*W125+X127*X125</f>
        <v>5.1771000000000003</v>
      </c>
      <c r="Q127" s="11">
        <f t="shared" si="56"/>
        <v>1.2149999999999999E-2</v>
      </c>
      <c r="R127" s="11">
        <f t="shared" si="56"/>
        <v>1.35E-2</v>
      </c>
      <c r="S127" s="11">
        <v>1.4999999999999999E-2</v>
      </c>
      <c r="T127" s="11">
        <f>S127+(S127*20%)</f>
        <v>1.7999999999999999E-2</v>
      </c>
      <c r="U127" s="11">
        <f>T127+(T127*10%)</f>
        <v>1.9799999999999998E-2</v>
      </c>
      <c r="V127" s="11">
        <v>0.03</v>
      </c>
      <c r="W127" s="11">
        <f>U127</f>
        <v>1.9799999999999998E-2</v>
      </c>
      <c r="X127" s="11">
        <f>T127</f>
        <v>1.7999999999999999E-2</v>
      </c>
      <c r="Y127" s="4"/>
      <c r="Z127" s="9" t="s">
        <v>31</v>
      </c>
      <c r="AA127" s="9"/>
      <c r="AB127" s="10">
        <f>AC127*AC125+AD127*AD125+AE127*AE125+AF127*AF125+AG127*AG125+AH127*AH125+AI127*AI125+AJ127*AJ125</f>
        <v>3.0249999999999999</v>
      </c>
      <c r="AC127" s="11">
        <f t="shared" si="57"/>
        <v>2.0250000000000001E-2</v>
      </c>
      <c r="AD127" s="11">
        <f t="shared" si="57"/>
        <v>2.2499999999999999E-2</v>
      </c>
      <c r="AE127" s="11">
        <v>2.5000000000000001E-2</v>
      </c>
      <c r="AF127" s="11">
        <f>AE127+(AE127*10%)</f>
        <v>2.7500000000000004E-2</v>
      </c>
      <c r="AG127" s="11">
        <f>AF127+(AH127*10%)</f>
        <v>3.5000000000000003E-2</v>
      </c>
      <c r="AH127" s="11">
        <v>7.4999999999999997E-2</v>
      </c>
      <c r="AI127" s="11">
        <f>AG127</f>
        <v>3.5000000000000003E-2</v>
      </c>
      <c r="AJ127" s="11">
        <f>AF127</f>
        <v>2.7500000000000004E-2</v>
      </c>
      <c r="AK127" s="11"/>
      <c r="AL127" s="9" t="s">
        <v>51</v>
      </c>
      <c r="AM127" s="9"/>
      <c r="AN127" s="10">
        <f>AO127*AO124+AP127*AP124+AQ127*AQ124+AR127*AR124+AS127*AS124+AT127*AT124+AU127*AU124+AV127*AV124</f>
        <v>0</v>
      </c>
      <c r="AO127" s="11">
        <f t="shared" si="55"/>
        <v>1.2149999999999999E-2</v>
      </c>
      <c r="AP127" s="11">
        <f t="shared" si="55"/>
        <v>1.35E-2</v>
      </c>
      <c r="AQ127" s="11">
        <v>1.4999999999999999E-2</v>
      </c>
      <c r="AR127" s="11">
        <f>AQ127+(AQ127*20%)</f>
        <v>1.7999999999999999E-2</v>
      </c>
      <c r="AS127" s="11">
        <v>0.2</v>
      </c>
      <c r="AT127" s="11">
        <v>0.03</v>
      </c>
      <c r="AU127" s="11">
        <f>AS127</f>
        <v>0.2</v>
      </c>
      <c r="AV127" s="11">
        <f>AR127</f>
        <v>1.7999999999999999E-2</v>
      </c>
      <c r="AW127" s="4"/>
      <c r="AX127" s="9" t="s">
        <v>35</v>
      </c>
      <c r="AY127" s="9"/>
      <c r="AZ127" s="12"/>
      <c r="BA127" s="11" t="s">
        <v>36</v>
      </c>
      <c r="BB127" s="11" t="s">
        <v>36</v>
      </c>
      <c r="BC127" s="11" t="s">
        <v>36</v>
      </c>
      <c r="BD127" s="11" t="s">
        <v>36</v>
      </c>
      <c r="BE127" s="11" t="s">
        <v>36</v>
      </c>
      <c r="BF127" s="11" t="s">
        <v>36</v>
      </c>
      <c r="BG127" s="11" t="s">
        <v>36</v>
      </c>
      <c r="BH127" s="11" t="s">
        <v>36</v>
      </c>
      <c r="BI127" s="4"/>
      <c r="BJ127" s="6" t="s">
        <v>24</v>
      </c>
      <c r="BK127" s="6"/>
      <c r="BL127" s="7">
        <f>SUM(BM127:BU127)</f>
        <v>177</v>
      </c>
      <c r="BM127" s="7">
        <v>138</v>
      </c>
      <c r="BN127" s="7"/>
      <c r="BO127" s="7"/>
      <c r="BP127" s="7"/>
      <c r="BQ127" s="7"/>
      <c r="BR127" s="7">
        <v>38</v>
      </c>
      <c r="BS127" s="7">
        <v>1</v>
      </c>
      <c r="BT127" s="7"/>
      <c r="BU127" s="7"/>
      <c r="BV127" s="6" t="s">
        <v>24</v>
      </c>
      <c r="BW127" s="6"/>
      <c r="BX127" s="7">
        <f>SUM(BY127:CG127)</f>
        <v>39</v>
      </c>
      <c r="BY127" s="7"/>
      <c r="BZ127" s="7"/>
      <c r="CA127" s="7"/>
      <c r="CB127" s="7"/>
      <c r="CC127" s="7"/>
      <c r="CD127" s="7">
        <v>38</v>
      </c>
      <c r="CE127" s="7">
        <v>1</v>
      </c>
      <c r="CF127" s="7"/>
      <c r="CG127" s="8"/>
    </row>
    <row r="128" spans="1:85" ht="18" customHeight="1" x14ac:dyDescent="0.25">
      <c r="B128" s="9" t="s">
        <v>56</v>
      </c>
      <c r="C128" s="9"/>
      <c r="D128" s="10">
        <f>E128*E127+F128*F127+G128*G127+H128*H127+I128*I127+J128*J127+K128*K127+L128*L127</f>
        <v>0</v>
      </c>
      <c r="E128" s="11">
        <f t="shared" ref="E128:F132" si="58">F128-(F128*10%)</f>
        <v>2.4299999999999999E-2</v>
      </c>
      <c r="F128" s="11">
        <f t="shared" si="58"/>
        <v>2.7E-2</v>
      </c>
      <c r="G128" s="11">
        <v>0.03</v>
      </c>
      <c r="H128" s="11">
        <f>G128+(G128*20%)</f>
        <v>3.5999999999999997E-2</v>
      </c>
      <c r="I128" s="11">
        <f>H128+(H128*10%)</f>
        <v>3.9599999999999996E-2</v>
      </c>
      <c r="J128" s="11">
        <v>0.06</v>
      </c>
      <c r="K128" s="11">
        <f>I128</f>
        <v>3.9599999999999996E-2</v>
      </c>
      <c r="L128" s="11">
        <f>H128</f>
        <v>3.5999999999999997E-2</v>
      </c>
      <c r="M128" s="4"/>
      <c r="N128" s="9" t="s">
        <v>31</v>
      </c>
      <c r="O128" s="9"/>
      <c r="P128" s="10">
        <f>Q128*Q125+R128*R125+S128*S125+T128*T125+U128*U125+V128*V125+W128*W125+X128*X125</f>
        <v>2.4409799999999997</v>
      </c>
      <c r="Q128" s="11">
        <f t="shared" si="56"/>
        <v>5.6699999999999997E-3</v>
      </c>
      <c r="R128" s="11">
        <f t="shared" si="56"/>
        <v>6.3E-3</v>
      </c>
      <c r="S128" s="11">
        <v>7.0000000000000001E-3</v>
      </c>
      <c r="T128" s="11">
        <f>S128+(S128*20%)</f>
        <v>8.4000000000000012E-3</v>
      </c>
      <c r="U128" s="11">
        <f>T128+(T128*10%)</f>
        <v>9.2400000000000017E-3</v>
      </c>
      <c r="V128" s="11">
        <v>1.4999999999999999E-2</v>
      </c>
      <c r="W128" s="11">
        <f>U128</f>
        <v>9.2400000000000017E-3</v>
      </c>
      <c r="X128" s="11">
        <f>T128</f>
        <v>8.4000000000000012E-3</v>
      </c>
      <c r="Y128" s="4"/>
      <c r="Z128" s="9" t="s">
        <v>32</v>
      </c>
      <c r="AA128" s="9"/>
      <c r="AB128" s="10">
        <f>AC128*AC125+AD128*AD125+AE128*AE125+AF128*AF125+AG128*AG125+AH128*AH125+AI128*AI125+AJ128*AJ125</f>
        <v>3.0249999999999999</v>
      </c>
      <c r="AC128" s="11">
        <f t="shared" si="57"/>
        <v>2.0250000000000001E-2</v>
      </c>
      <c r="AD128" s="11">
        <f t="shared" si="57"/>
        <v>2.2499999999999999E-2</v>
      </c>
      <c r="AE128" s="11">
        <v>2.5000000000000001E-2</v>
      </c>
      <c r="AF128" s="11">
        <f>AE128+(AE128*10%)</f>
        <v>2.7500000000000004E-2</v>
      </c>
      <c r="AG128" s="11">
        <f>AF128+(AH128*10%)</f>
        <v>3.5000000000000003E-2</v>
      </c>
      <c r="AH128" s="11">
        <v>7.4999999999999997E-2</v>
      </c>
      <c r="AI128" s="11">
        <f>AG128</f>
        <v>3.5000000000000003E-2</v>
      </c>
      <c r="AJ128" s="11">
        <f>AF128</f>
        <v>2.7500000000000004E-2</v>
      </c>
      <c r="AK128" s="4"/>
      <c r="AL128" s="9" t="s">
        <v>54</v>
      </c>
      <c r="AM128" s="9"/>
      <c r="AN128" s="10">
        <f>AO128*AO124+AP128*AP124+AQ128*AQ124+AR128*AR124+AS128*AS124+AT128*AT124+AU128*AU124+AV128*AV124</f>
        <v>0</v>
      </c>
      <c r="AO128" s="11">
        <f t="shared" si="55"/>
        <v>3.2399999999999998E-3</v>
      </c>
      <c r="AP128" s="11">
        <f t="shared" si="55"/>
        <v>3.5999999999999999E-3</v>
      </c>
      <c r="AQ128" s="11">
        <v>4.0000000000000001E-3</v>
      </c>
      <c r="AR128" s="11">
        <f>AQ128+(AQ128*20%)</f>
        <v>4.8000000000000004E-3</v>
      </c>
      <c r="AS128" s="11">
        <f>AR128+(AR128*10%)</f>
        <v>5.2800000000000008E-3</v>
      </c>
      <c r="AT128" s="11">
        <v>5.0000000000000001E-3</v>
      </c>
      <c r="AU128" s="11">
        <f>AS128</f>
        <v>5.2800000000000008E-3</v>
      </c>
      <c r="AV128" s="11">
        <f>AR128</f>
        <v>4.8000000000000004E-3</v>
      </c>
      <c r="AW128" s="4"/>
      <c r="BJ128" s="9" t="s">
        <v>50</v>
      </c>
      <c r="BK128" s="9"/>
      <c r="BL128" s="10">
        <f>BM128*BM127+BN128*BN127+BO128*BO127+BP128*BP127+BQ128*BQ127+BR128*BR127+BS128*BS127+BT128*BT127</f>
        <v>11.147200000000002</v>
      </c>
      <c r="BM128" s="11">
        <f t="shared" ref="BM128:BN132" si="59">BN128-(BN128*10%)</f>
        <v>5.2650000000000002E-2</v>
      </c>
      <c r="BN128" s="11">
        <f t="shared" si="59"/>
        <v>5.8500000000000003E-2</v>
      </c>
      <c r="BO128" s="11">
        <v>6.5000000000000002E-2</v>
      </c>
      <c r="BP128" s="11">
        <f>BO128+(BO128*10%)</f>
        <v>7.1500000000000008E-2</v>
      </c>
      <c r="BQ128" s="11">
        <f>BP128+(BR128*10%)</f>
        <v>8.1500000000000017E-2</v>
      </c>
      <c r="BR128" s="11">
        <v>0.1</v>
      </c>
      <c r="BS128" s="11">
        <f>BQ128</f>
        <v>8.1500000000000017E-2</v>
      </c>
      <c r="BT128" s="11">
        <f>BP128</f>
        <v>7.1500000000000008E-2</v>
      </c>
      <c r="BU128" s="11"/>
      <c r="BV128" s="9" t="s">
        <v>47</v>
      </c>
      <c r="BW128" s="9"/>
      <c r="BX128" s="10">
        <f>BY128*BY127+BZ128*BZ127+CA128*CA127+CB128*CB127+CC128*CC127+CD128*CD127+CE128*CE127+CF128*CF127</f>
        <v>7.7980000000000009</v>
      </c>
      <c r="BY128" s="11">
        <f t="shared" ref="BY128:BZ131" si="60">BZ128-(BZ128*10%)</f>
        <v>0.12150000000000001</v>
      </c>
      <c r="BZ128" s="11">
        <f t="shared" si="60"/>
        <v>0.13500000000000001</v>
      </c>
      <c r="CA128" s="11">
        <v>0.15</v>
      </c>
      <c r="CB128" s="11">
        <f>CA128+(CA128*20%)</f>
        <v>0.18</v>
      </c>
      <c r="CC128" s="11">
        <f>CB128+(CB128*10%)</f>
        <v>0.19799999999999998</v>
      </c>
      <c r="CD128" s="11">
        <v>0.2</v>
      </c>
      <c r="CE128" s="11">
        <f>CC128</f>
        <v>0.19799999999999998</v>
      </c>
      <c r="CF128" s="11">
        <f>CB128</f>
        <v>0.18</v>
      </c>
      <c r="CG128" s="4"/>
    </row>
    <row r="129" spans="2:85" ht="18" customHeight="1" x14ac:dyDescent="0.25">
      <c r="B129" s="9" t="s">
        <v>32</v>
      </c>
      <c r="C129" s="9"/>
      <c r="D129" s="10">
        <f>E129*E127+F129*F127+G129*G127+H129*H127+I129*I127+J129*J127+K129*K127+L129*L127</f>
        <v>0</v>
      </c>
      <c r="E129" s="11">
        <f t="shared" si="58"/>
        <v>8.1000000000000013E-3</v>
      </c>
      <c r="F129" s="11">
        <f t="shared" si="58"/>
        <v>9.0000000000000011E-3</v>
      </c>
      <c r="G129" s="11">
        <v>0.01</v>
      </c>
      <c r="H129" s="11">
        <f>G129+(G129*20%)</f>
        <v>1.2E-2</v>
      </c>
      <c r="I129" s="11">
        <f>H129+(H129*10%)</f>
        <v>1.32E-2</v>
      </c>
      <c r="J129" s="11">
        <v>0.02</v>
      </c>
      <c r="K129" s="11">
        <f>I129</f>
        <v>1.32E-2</v>
      </c>
      <c r="L129" s="11">
        <f>H129</f>
        <v>1.2E-2</v>
      </c>
      <c r="M129" s="4"/>
      <c r="N129" s="9" t="s">
        <v>52</v>
      </c>
      <c r="O129" s="9"/>
      <c r="P129" s="10">
        <f>Q129*Q125+R129*R125+S129*S125+T129*T125+U129*U125+V129*V125+W129*W125+X129*X125</f>
        <v>1.6400000000000001</v>
      </c>
      <c r="Q129" s="11">
        <v>5.0000000000000001E-3</v>
      </c>
      <c r="R129" s="11">
        <v>5.0000000000000001E-3</v>
      </c>
      <c r="S129" s="11">
        <v>5.0000000000000001E-3</v>
      </c>
      <c r="T129" s="11">
        <v>5.0000000000000001E-3</v>
      </c>
      <c r="U129" s="11">
        <v>5.0000000000000001E-3</v>
      </c>
      <c r="V129" s="11">
        <v>5.0000000000000001E-3</v>
      </c>
      <c r="W129" s="11">
        <f>U129</f>
        <v>5.0000000000000001E-3</v>
      </c>
      <c r="X129" s="11">
        <f>T129</f>
        <v>5.0000000000000001E-3</v>
      </c>
      <c r="Y129" s="4"/>
      <c r="Z129" s="9" t="s">
        <v>57</v>
      </c>
      <c r="AA129" s="9"/>
      <c r="AB129" s="10">
        <f>AC129*AC125+AD129*AD125+AE129*AE125+AF129*AF125+AG129*AG125+AH129*AH125+AI129*AI125+AJ129*AJ125</f>
        <v>1.65</v>
      </c>
      <c r="AC129" s="11">
        <f t="shared" si="57"/>
        <v>1.6200000000000003E-2</v>
      </c>
      <c r="AD129" s="11">
        <f t="shared" si="57"/>
        <v>1.8000000000000002E-2</v>
      </c>
      <c r="AE129" s="11">
        <v>0.02</v>
      </c>
      <c r="AF129" s="11">
        <f>AE129+(AE129*10%)</f>
        <v>2.1999999999999999E-2</v>
      </c>
      <c r="AG129" s="11">
        <f>AF129+(AH129*10%)</f>
        <v>2.5999999999999999E-2</v>
      </c>
      <c r="AH129" s="11">
        <f>AE129+(AE129*100%)</f>
        <v>0.04</v>
      </c>
      <c r="AI129" s="11">
        <f>AG129</f>
        <v>2.5999999999999999E-2</v>
      </c>
      <c r="AJ129" s="11">
        <f>AF129</f>
        <v>2.1999999999999999E-2</v>
      </c>
      <c r="AK129" s="4"/>
      <c r="AL129" s="9" t="s">
        <v>33</v>
      </c>
      <c r="AM129" s="9"/>
      <c r="AN129" s="10">
        <f>AO129*AO124+AP129*AP124+AQ129*AQ124+AR129*AR124+AS129*AS124+AT129*AT124+AU129*AU124+AV129*AV124</f>
        <v>0</v>
      </c>
      <c r="AO129" s="11">
        <v>5.0000000000000001E-3</v>
      </c>
      <c r="AP129" s="11">
        <v>5.0000000000000001E-3</v>
      </c>
      <c r="AQ129" s="11">
        <v>5.0000000000000001E-3</v>
      </c>
      <c r="AR129" s="11">
        <v>5.0000000000000001E-3</v>
      </c>
      <c r="AS129" s="11">
        <v>5.0000000000000001E-3</v>
      </c>
      <c r="AT129" s="11">
        <v>5.0000000000000001E-3</v>
      </c>
      <c r="AU129" s="11">
        <v>5.0000000000000001E-3</v>
      </c>
      <c r="AV129" s="11">
        <v>5.0000000000000001E-3</v>
      </c>
      <c r="AW129" s="4"/>
      <c r="BJ129" s="9" t="s">
        <v>31</v>
      </c>
      <c r="BK129" s="9"/>
      <c r="BL129" s="10">
        <f>BM129*BM127+BN129*BN127+BO129*BO127+BP129*BP127+BQ129*BQ127+BR129*BR127+BS129*BS127+BT129*BT127</f>
        <v>5.6795000000000009</v>
      </c>
      <c r="BM129" s="11">
        <f t="shared" si="59"/>
        <v>2.0250000000000001E-2</v>
      </c>
      <c r="BN129" s="11">
        <f t="shared" si="59"/>
        <v>2.2499999999999999E-2</v>
      </c>
      <c r="BO129" s="11">
        <v>2.5000000000000001E-2</v>
      </c>
      <c r="BP129" s="11">
        <f>BO129+(BO129*10%)</f>
        <v>2.7500000000000004E-2</v>
      </c>
      <c r="BQ129" s="11">
        <f>BP129+(BR129*10%)</f>
        <v>3.5000000000000003E-2</v>
      </c>
      <c r="BR129" s="11">
        <v>7.4999999999999997E-2</v>
      </c>
      <c r="BS129" s="11">
        <f>BQ129</f>
        <v>3.5000000000000003E-2</v>
      </c>
      <c r="BT129" s="11">
        <f>BP129</f>
        <v>2.7500000000000004E-2</v>
      </c>
      <c r="BU129" s="11"/>
      <c r="BV129" s="9" t="s">
        <v>58</v>
      </c>
      <c r="BW129" s="9"/>
      <c r="BX129" s="10">
        <f>BY129*BY127+BZ129*BZ127+CA129*CA127+CB129*CB127+CC129*CC127+CD129*CD127+CE129*CE127+CF129*CF127</f>
        <v>5.766</v>
      </c>
      <c r="BY129" s="11">
        <f t="shared" si="60"/>
        <v>4.0500000000000001E-2</v>
      </c>
      <c r="BZ129" s="11">
        <f t="shared" si="60"/>
        <v>4.4999999999999998E-2</v>
      </c>
      <c r="CA129" s="11">
        <v>0.05</v>
      </c>
      <c r="CB129" s="11">
        <f>CA129+(CA129*20%)</f>
        <v>6.0000000000000005E-2</v>
      </c>
      <c r="CC129" s="11">
        <f>CB129+(CB129*10%)</f>
        <v>6.6000000000000003E-2</v>
      </c>
      <c r="CD129" s="11">
        <v>0.15</v>
      </c>
      <c r="CE129" s="11">
        <f>CC129</f>
        <v>6.6000000000000003E-2</v>
      </c>
      <c r="CF129" s="11">
        <f>CB129</f>
        <v>6.0000000000000005E-2</v>
      </c>
      <c r="CG129" s="4"/>
    </row>
    <row r="130" spans="2:85" ht="18" customHeight="1" x14ac:dyDescent="0.25">
      <c r="B130" s="9" t="s">
        <v>43</v>
      </c>
      <c r="C130" s="9"/>
      <c r="D130" s="10">
        <f>E130*E127+F130*F127+G130*G127+H130*H127+I130*I127+J130*J127+K130*K127+L130*L127</f>
        <v>0</v>
      </c>
      <c r="E130" s="11">
        <f t="shared" si="58"/>
        <v>8.1000000000000013E-3</v>
      </c>
      <c r="F130" s="11">
        <f t="shared" si="58"/>
        <v>9.0000000000000011E-3</v>
      </c>
      <c r="G130" s="11">
        <v>0.01</v>
      </c>
      <c r="H130" s="11">
        <f>G130+(G130*20%)</f>
        <v>1.2E-2</v>
      </c>
      <c r="I130" s="11">
        <f>H130+(H130*10%)</f>
        <v>1.32E-2</v>
      </c>
      <c r="J130" s="11">
        <v>0.02</v>
      </c>
      <c r="K130" s="11">
        <f>I130</f>
        <v>1.32E-2</v>
      </c>
      <c r="L130" s="11">
        <f>H130</f>
        <v>1.2E-2</v>
      </c>
      <c r="M130" s="4"/>
      <c r="N130" s="9" t="s">
        <v>59</v>
      </c>
      <c r="O130" s="9"/>
      <c r="P130" s="10">
        <f>Q130*Q125+R130*R125+S130*S125+T130*T125+U130*U125+V130*V125+W130*W125+X130*X125</f>
        <v>0</v>
      </c>
      <c r="Q130" s="11"/>
      <c r="R130" s="11"/>
      <c r="S130" s="11"/>
      <c r="T130" s="11"/>
      <c r="U130" s="11"/>
      <c r="V130" s="11"/>
      <c r="W130" s="11"/>
      <c r="X130" s="11"/>
      <c r="Y130" s="4"/>
      <c r="Z130" s="9" t="s">
        <v>38</v>
      </c>
      <c r="AA130" s="9"/>
      <c r="AB130" s="10">
        <f>AC130*AC125+AD130*AD125+AE130*AE125+AF130*AF125+AG130*AG125+AH130*AH125+AI130*AI125+AJ130*AJ125</f>
        <v>1.65</v>
      </c>
      <c r="AC130" s="11">
        <f t="shared" si="57"/>
        <v>1.6200000000000003E-2</v>
      </c>
      <c r="AD130" s="11">
        <f t="shared" si="57"/>
        <v>1.8000000000000002E-2</v>
      </c>
      <c r="AE130" s="11">
        <v>0.02</v>
      </c>
      <c r="AF130" s="11">
        <f>AE130+(AE130*10%)</f>
        <v>2.1999999999999999E-2</v>
      </c>
      <c r="AG130" s="11">
        <f>AF130+(AH130*10%)</f>
        <v>2.5999999999999999E-2</v>
      </c>
      <c r="AH130" s="11">
        <f>AE130+(AE130*100%)</f>
        <v>0.04</v>
      </c>
      <c r="AI130" s="11">
        <f>AG130</f>
        <v>2.5999999999999999E-2</v>
      </c>
      <c r="AJ130" s="11">
        <f>AF130</f>
        <v>2.1999999999999999E-2</v>
      </c>
      <c r="AK130" s="4"/>
      <c r="AL130" s="9" t="s">
        <v>35</v>
      </c>
      <c r="AM130" s="9"/>
      <c r="AN130" s="4"/>
      <c r="AO130" s="4" t="s">
        <v>36</v>
      </c>
      <c r="AP130" s="4" t="s">
        <v>36</v>
      </c>
      <c r="AQ130" s="4" t="s">
        <v>36</v>
      </c>
      <c r="AR130" s="4" t="s">
        <v>36</v>
      </c>
      <c r="AS130" s="4" t="s">
        <v>36</v>
      </c>
      <c r="AT130" s="4" t="s">
        <v>36</v>
      </c>
      <c r="AU130" s="4" t="s">
        <v>36</v>
      </c>
      <c r="AV130" s="4" t="s">
        <v>36</v>
      </c>
      <c r="AW130" s="4"/>
      <c r="BJ130" s="9" t="s">
        <v>32</v>
      </c>
      <c r="BK130" s="9"/>
      <c r="BL130" s="10">
        <f>BM130*BM127+BN130*BN127+BO130*BO127+BP130*BP127+BQ130*BQ127+BR130*BR127+BS130*BS127+BT130*BT127</f>
        <v>5.6795000000000009</v>
      </c>
      <c r="BM130" s="11">
        <f t="shared" si="59"/>
        <v>2.0250000000000001E-2</v>
      </c>
      <c r="BN130" s="11">
        <f t="shared" si="59"/>
        <v>2.2499999999999999E-2</v>
      </c>
      <c r="BO130" s="11">
        <v>2.5000000000000001E-2</v>
      </c>
      <c r="BP130" s="11">
        <f>BO130+(BO130*10%)</f>
        <v>2.7500000000000004E-2</v>
      </c>
      <c r="BQ130" s="11">
        <f>BP130+(BR130*10%)</f>
        <v>3.5000000000000003E-2</v>
      </c>
      <c r="BR130" s="11">
        <v>7.4999999999999997E-2</v>
      </c>
      <c r="BS130" s="11">
        <f>BQ130</f>
        <v>3.5000000000000003E-2</v>
      </c>
      <c r="BT130" s="11">
        <f>BP130</f>
        <v>2.7500000000000004E-2</v>
      </c>
      <c r="BU130" s="4"/>
      <c r="BV130" s="9" t="s">
        <v>51</v>
      </c>
      <c r="BW130" s="9"/>
      <c r="BX130" s="10">
        <f>BY130*BY127+BZ130*BZ127+CA130*CA127+CB130*CB127+CC130*CC127+CD130*CD127+CE130*CE127+CF130*CF127</f>
        <v>1.3399999999999999</v>
      </c>
      <c r="BY130" s="11">
        <f t="shared" si="60"/>
        <v>1.2149999999999999E-2</v>
      </c>
      <c r="BZ130" s="11">
        <f t="shared" si="60"/>
        <v>1.35E-2</v>
      </c>
      <c r="CA130" s="11">
        <v>1.4999999999999999E-2</v>
      </c>
      <c r="CB130" s="11">
        <f>CA130+(CA130*20%)</f>
        <v>1.7999999999999999E-2</v>
      </c>
      <c r="CC130" s="11">
        <v>0.2</v>
      </c>
      <c r="CD130" s="11">
        <v>0.03</v>
      </c>
      <c r="CE130" s="11">
        <f>CC130</f>
        <v>0.2</v>
      </c>
      <c r="CF130" s="11">
        <f>CB130</f>
        <v>1.7999999999999999E-2</v>
      </c>
      <c r="CG130" s="4"/>
    </row>
    <row r="131" spans="2:85" ht="18" customHeight="1" x14ac:dyDescent="0.25">
      <c r="B131" s="9" t="s">
        <v>31</v>
      </c>
      <c r="C131" s="9"/>
      <c r="D131" s="10">
        <f>E131*E127+F131*F127+G131*G127+H131*H127+I131*I127+J131*J127+K131*K127+L131*L127</f>
        <v>0</v>
      </c>
      <c r="E131" s="11">
        <f t="shared" si="58"/>
        <v>8.1000000000000013E-3</v>
      </c>
      <c r="F131" s="11">
        <f t="shared" si="58"/>
        <v>9.0000000000000011E-3</v>
      </c>
      <c r="G131" s="11">
        <v>0.01</v>
      </c>
      <c r="H131" s="11">
        <f>G131+(G131*20%)</f>
        <v>1.2E-2</v>
      </c>
      <c r="I131" s="11">
        <f>H131+(H131*10%)</f>
        <v>1.32E-2</v>
      </c>
      <c r="J131" s="11">
        <v>0.02</v>
      </c>
      <c r="K131" s="11">
        <f>I131</f>
        <v>1.32E-2</v>
      </c>
      <c r="L131" s="11">
        <f>H131</f>
        <v>1.2E-2</v>
      </c>
      <c r="M131" s="4"/>
      <c r="N131" s="9" t="s">
        <v>33</v>
      </c>
      <c r="O131" s="9"/>
      <c r="P131" s="10">
        <f>Q131*Q125+R131*R125+S131*S125+T131*T125+U131*U125+V131*V125+W131*W125+X131*X125</f>
        <v>1.6400000000000001</v>
      </c>
      <c r="Q131" s="11">
        <v>5.0000000000000001E-3</v>
      </c>
      <c r="R131" s="11">
        <v>5.0000000000000001E-3</v>
      </c>
      <c r="S131" s="11">
        <v>5.0000000000000001E-3</v>
      </c>
      <c r="T131" s="11">
        <v>5.0000000000000001E-3</v>
      </c>
      <c r="U131" s="11">
        <v>5.0000000000000001E-3</v>
      </c>
      <c r="V131" s="11">
        <v>5.0000000000000001E-3</v>
      </c>
      <c r="W131" s="11">
        <v>5.0000000000000001E-3</v>
      </c>
      <c r="X131" s="11">
        <v>5.0000000000000001E-3</v>
      </c>
      <c r="Y131" s="4"/>
      <c r="Z131" s="9" t="s">
        <v>33</v>
      </c>
      <c r="AA131" s="9"/>
      <c r="AB131" s="10">
        <f>AC131*AC125+AD131*AD125+AE131*AE125+AF131*AF125+AG131*AG125+AH131*AH125+AI131*AI125+AJ131*AJ125</f>
        <v>0.215</v>
      </c>
      <c r="AC131" s="11">
        <v>5.0000000000000001E-3</v>
      </c>
      <c r="AD131" s="11">
        <v>5.0000000000000001E-3</v>
      </c>
      <c r="AE131" s="11">
        <v>5.0000000000000001E-3</v>
      </c>
      <c r="AF131" s="11">
        <v>5.0000000000000001E-3</v>
      </c>
      <c r="AG131" s="11">
        <v>5.0000000000000001E-3</v>
      </c>
      <c r="AH131" s="11">
        <v>5.0000000000000001E-3</v>
      </c>
      <c r="AI131" s="11">
        <v>5.0000000000000001E-3</v>
      </c>
      <c r="AJ131" s="11">
        <v>5.0000000000000001E-3</v>
      </c>
      <c r="AK131" s="4"/>
      <c r="BJ131" s="9" t="s">
        <v>57</v>
      </c>
      <c r="BK131" s="9"/>
      <c r="BL131" s="10">
        <f>BM131*BM127+BN131*BN127+BO131*BO127+BP131*BP127+BQ131*BQ127+BR131*BR127+BS131*BS127+BT131*BT127</f>
        <v>3.7816000000000001</v>
      </c>
      <c r="BM131" s="11">
        <f t="shared" si="59"/>
        <v>1.6200000000000003E-2</v>
      </c>
      <c r="BN131" s="11">
        <f t="shared" si="59"/>
        <v>1.8000000000000002E-2</v>
      </c>
      <c r="BO131" s="11">
        <v>0.02</v>
      </c>
      <c r="BP131" s="11">
        <f>BO131+(BO131*10%)</f>
        <v>2.1999999999999999E-2</v>
      </c>
      <c r="BQ131" s="11">
        <f>BP131+(BR131*10%)</f>
        <v>2.5999999999999999E-2</v>
      </c>
      <c r="BR131" s="11">
        <f>BO131+(BO131*100%)</f>
        <v>0.04</v>
      </c>
      <c r="BS131" s="11">
        <f>BQ131</f>
        <v>2.5999999999999999E-2</v>
      </c>
      <c r="BT131" s="11">
        <f>BP131</f>
        <v>2.1999999999999999E-2</v>
      </c>
      <c r="BU131" s="4"/>
      <c r="BV131" s="9" t="s">
        <v>54</v>
      </c>
      <c r="BW131" s="9"/>
      <c r="BX131" s="10">
        <f>BY131*BY127+BZ131*BZ127+CA131*CA127+CB131*CB127+CC131*CC127+CD131*CD127+CE131*CE127+CF131*CF127</f>
        <v>0.19528000000000001</v>
      </c>
      <c r="BY131" s="11">
        <f t="shared" si="60"/>
        <v>3.2399999999999998E-3</v>
      </c>
      <c r="BZ131" s="11">
        <f t="shared" si="60"/>
        <v>3.5999999999999999E-3</v>
      </c>
      <c r="CA131" s="11">
        <v>4.0000000000000001E-3</v>
      </c>
      <c r="CB131" s="11">
        <f>CA131+(CA131*20%)</f>
        <v>4.8000000000000004E-3</v>
      </c>
      <c r="CC131" s="11">
        <f>CB131+(CB131*10%)</f>
        <v>5.2800000000000008E-3</v>
      </c>
      <c r="CD131" s="11">
        <v>5.0000000000000001E-3</v>
      </c>
      <c r="CE131" s="11">
        <f>CC131</f>
        <v>5.2800000000000008E-3</v>
      </c>
      <c r="CF131" s="11">
        <f>CB131</f>
        <v>4.8000000000000004E-3</v>
      </c>
      <c r="CG131" s="4"/>
    </row>
    <row r="132" spans="2:85" ht="18" customHeight="1" x14ac:dyDescent="0.25">
      <c r="B132" s="9" t="s">
        <v>45</v>
      </c>
      <c r="C132" s="9"/>
      <c r="D132" s="10">
        <f>E132*E127+F132*F127+G132*G127+H132*H127+I132*I127+J132*J127+K132*K127+L132*L127</f>
        <v>0</v>
      </c>
      <c r="E132" s="11">
        <f t="shared" si="58"/>
        <v>2.4299999999999999E-2</v>
      </c>
      <c r="F132" s="11">
        <f t="shared" si="58"/>
        <v>2.7E-2</v>
      </c>
      <c r="G132" s="11">
        <v>0.03</v>
      </c>
      <c r="H132" s="11">
        <f>G132+(G132*20%)</f>
        <v>3.5999999999999997E-2</v>
      </c>
      <c r="I132" s="11">
        <f>H132+(H132*10%)</f>
        <v>3.9599999999999996E-2</v>
      </c>
      <c r="J132" s="11">
        <v>5.0000000000000001E-3</v>
      </c>
      <c r="K132" s="11">
        <f>I132</f>
        <v>3.9599999999999996E-2</v>
      </c>
      <c r="L132" s="11">
        <f>H132</f>
        <v>3.5999999999999997E-2</v>
      </c>
      <c r="M132" s="4"/>
      <c r="N132" s="9" t="s">
        <v>35</v>
      </c>
      <c r="O132" s="9"/>
      <c r="P132" s="10"/>
      <c r="Q132" s="4" t="s">
        <v>36</v>
      </c>
      <c r="R132" s="4" t="s">
        <v>36</v>
      </c>
      <c r="S132" s="4" t="s">
        <v>36</v>
      </c>
      <c r="T132" s="4" t="s">
        <v>36</v>
      </c>
      <c r="U132" s="4" t="s">
        <v>36</v>
      </c>
      <c r="V132" s="4" t="s">
        <v>36</v>
      </c>
      <c r="W132" s="4" t="s">
        <v>36</v>
      </c>
      <c r="X132" s="4" t="s">
        <v>36</v>
      </c>
      <c r="Y132" s="4"/>
      <c r="Z132" s="9" t="s">
        <v>35</v>
      </c>
      <c r="AA132" s="9"/>
      <c r="AB132" s="15"/>
      <c r="AC132" s="11" t="s">
        <v>36</v>
      </c>
      <c r="AD132" s="11" t="s">
        <v>36</v>
      </c>
      <c r="AE132" s="11" t="s">
        <v>36</v>
      </c>
      <c r="AF132" s="11" t="s">
        <v>36</v>
      </c>
      <c r="AG132" s="11" t="s">
        <v>36</v>
      </c>
      <c r="AH132" s="11" t="s">
        <v>36</v>
      </c>
      <c r="AI132" s="11" t="s">
        <v>36</v>
      </c>
      <c r="AJ132" s="11" t="s">
        <v>36</v>
      </c>
      <c r="AK132" s="4"/>
      <c r="BJ132" s="9" t="s">
        <v>38</v>
      </c>
      <c r="BK132" s="9"/>
      <c r="BL132" s="10">
        <f>BM132*BM127+BN132*BN127+BO132*BO127+BP132*BP127+BQ132*BQ127+BR132*BR127+BS132*BS127+BT132*BT127</f>
        <v>3.7816000000000001</v>
      </c>
      <c r="BM132" s="11">
        <f t="shared" si="59"/>
        <v>1.6200000000000003E-2</v>
      </c>
      <c r="BN132" s="11">
        <f t="shared" si="59"/>
        <v>1.8000000000000002E-2</v>
      </c>
      <c r="BO132" s="11">
        <v>0.02</v>
      </c>
      <c r="BP132" s="11">
        <f>BO132+(BO132*10%)</f>
        <v>2.1999999999999999E-2</v>
      </c>
      <c r="BQ132" s="11">
        <f>BP132+(BR132*10%)</f>
        <v>2.5999999999999999E-2</v>
      </c>
      <c r="BR132" s="11">
        <f>BO132+(BO132*100%)</f>
        <v>0.04</v>
      </c>
      <c r="BS132" s="11">
        <f>BQ132</f>
        <v>2.5999999999999999E-2</v>
      </c>
      <c r="BT132" s="11">
        <f>BP132</f>
        <v>2.1999999999999999E-2</v>
      </c>
      <c r="BU132" s="4"/>
      <c r="BV132" s="9" t="s">
        <v>33</v>
      </c>
      <c r="BW132" s="9"/>
      <c r="BX132" s="10">
        <f>BY132*BY127+BZ132*BZ127+CA132*CA127+CB132*CB127+CC132*CC127+CD132*CD127+CE132*CE127+CF132*CF127</f>
        <v>0.19500000000000001</v>
      </c>
      <c r="BY132" s="11">
        <v>5.0000000000000001E-3</v>
      </c>
      <c r="BZ132" s="11">
        <v>5.0000000000000001E-3</v>
      </c>
      <c r="CA132" s="11">
        <v>5.0000000000000001E-3</v>
      </c>
      <c r="CB132" s="11">
        <v>5.0000000000000001E-3</v>
      </c>
      <c r="CC132" s="11">
        <v>5.0000000000000001E-3</v>
      </c>
      <c r="CD132" s="11">
        <v>5.0000000000000001E-3</v>
      </c>
      <c r="CE132" s="11">
        <v>5.0000000000000001E-3</v>
      </c>
      <c r="CF132" s="11">
        <v>5.0000000000000001E-3</v>
      </c>
      <c r="CG132" s="4"/>
    </row>
    <row r="133" spans="2:85" ht="18" customHeight="1" x14ac:dyDescent="0.25">
      <c r="B133" s="9" t="s">
        <v>33</v>
      </c>
      <c r="C133" s="9"/>
      <c r="D133" s="10">
        <f>E133*E127+F133*F127+G133*G127+H133*H127+I133*I127+J133*J127+K133*K127+L133*L127</f>
        <v>0</v>
      </c>
      <c r="E133" s="11">
        <v>5.0000000000000001E-3</v>
      </c>
      <c r="F133" s="11">
        <v>5.0000000000000001E-3</v>
      </c>
      <c r="G133" s="11">
        <v>5.0000000000000001E-3</v>
      </c>
      <c r="H133" s="11">
        <v>5.0000000000000001E-3</v>
      </c>
      <c r="I133" s="11">
        <v>5.0000000000000001E-3</v>
      </c>
      <c r="J133" s="11">
        <v>5.0000000000000001E-3</v>
      </c>
      <c r="K133" s="11">
        <v>5.0000000000000001E-3</v>
      </c>
      <c r="L133" s="11">
        <v>5.0000000000000001E-3</v>
      </c>
      <c r="M133" s="4"/>
      <c r="BJ133" s="9" t="s">
        <v>33</v>
      </c>
      <c r="BK133" s="9"/>
      <c r="BL133" s="10">
        <f>BM133*BM127+BN133*BN127+BO133*BO127+BP133*BP127+BQ133*BQ127+BR133*BR127+BS133*BS127+BT133*BT127</f>
        <v>0.88500000000000012</v>
      </c>
      <c r="BM133" s="11">
        <v>5.0000000000000001E-3</v>
      </c>
      <c r="BN133" s="11">
        <v>5.0000000000000001E-3</v>
      </c>
      <c r="BO133" s="11">
        <v>5.0000000000000001E-3</v>
      </c>
      <c r="BP133" s="11">
        <v>5.0000000000000001E-3</v>
      </c>
      <c r="BQ133" s="11">
        <v>5.0000000000000001E-3</v>
      </c>
      <c r="BR133" s="11">
        <v>5.0000000000000001E-3</v>
      </c>
      <c r="BS133" s="11">
        <v>5.0000000000000001E-3</v>
      </c>
      <c r="BT133" s="11">
        <v>5.0000000000000001E-3</v>
      </c>
      <c r="BU133" s="4"/>
      <c r="BV133" s="9" t="s">
        <v>35</v>
      </c>
      <c r="BW133" s="9"/>
      <c r="BX133" s="4"/>
      <c r="BY133" s="4" t="s">
        <v>36</v>
      </c>
      <c r="BZ133" s="4" t="s">
        <v>36</v>
      </c>
      <c r="CA133" s="4" t="s">
        <v>36</v>
      </c>
      <c r="CB133" s="4" t="s">
        <v>36</v>
      </c>
      <c r="CC133" s="4" t="s">
        <v>36</v>
      </c>
      <c r="CD133" s="4" t="s">
        <v>36</v>
      </c>
      <c r="CE133" s="4" t="s">
        <v>36</v>
      </c>
      <c r="CF133" s="4" t="s">
        <v>36</v>
      </c>
      <c r="CG133" s="4"/>
    </row>
    <row r="134" spans="2:85" ht="18" customHeight="1" x14ac:dyDescent="0.25">
      <c r="B134" s="9" t="s">
        <v>35</v>
      </c>
      <c r="C134" s="9"/>
      <c r="D134" s="15"/>
      <c r="E134" s="11" t="s">
        <v>36</v>
      </c>
      <c r="F134" s="11" t="s">
        <v>36</v>
      </c>
      <c r="G134" s="11" t="s">
        <v>36</v>
      </c>
      <c r="H134" s="11" t="s">
        <v>36</v>
      </c>
      <c r="I134" s="11" t="s">
        <v>36</v>
      </c>
      <c r="J134" s="11" t="s">
        <v>36</v>
      </c>
      <c r="K134" s="11" t="s">
        <v>36</v>
      </c>
      <c r="L134" s="11" t="s">
        <v>36</v>
      </c>
      <c r="M134" s="4"/>
      <c r="BJ134" s="9" t="s">
        <v>35</v>
      </c>
      <c r="BK134" s="9"/>
      <c r="BL134" s="15"/>
      <c r="BM134" s="11" t="s">
        <v>36</v>
      </c>
      <c r="BN134" s="11" t="s">
        <v>36</v>
      </c>
      <c r="BO134" s="11" t="s">
        <v>36</v>
      </c>
      <c r="BP134" s="11" t="s">
        <v>36</v>
      </c>
      <c r="BQ134" s="11" t="s">
        <v>36</v>
      </c>
      <c r="BR134" s="11" t="s">
        <v>36</v>
      </c>
      <c r="BS134" s="11" t="s">
        <v>36</v>
      </c>
      <c r="BT134" s="11" t="s">
        <v>36</v>
      </c>
      <c r="BU134" s="4"/>
    </row>
    <row r="135" spans="2:85" ht="18" customHeight="1" x14ac:dyDescent="0.25"/>
    <row r="136" spans="2:85" ht="18" customHeight="1" x14ac:dyDescent="0.25"/>
    <row r="137" spans="2:85" ht="18" customHeight="1" x14ac:dyDescent="0.25">
      <c r="BJ137" s="205" t="s">
        <v>60</v>
      </c>
      <c r="BK137" s="205"/>
      <c r="BL137" s="205"/>
      <c r="BM137" s="205"/>
      <c r="BN137" s="205"/>
      <c r="BO137" s="205"/>
      <c r="BP137" s="205"/>
      <c r="BQ137" s="205"/>
      <c r="BR137" s="205"/>
      <c r="BS137" s="205"/>
      <c r="BT137" s="205"/>
      <c r="BU137" s="205"/>
      <c r="BV137" s="205" t="s">
        <v>60</v>
      </c>
      <c r="BW137" s="205"/>
      <c r="BX137" s="205"/>
      <c r="BY137" s="205"/>
      <c r="BZ137" s="205"/>
      <c r="CA137" s="205"/>
      <c r="CB137" s="205"/>
      <c r="CC137" s="205"/>
      <c r="CD137" s="205"/>
      <c r="CE137" s="205"/>
      <c r="CF137" s="205"/>
      <c r="CG137" s="205"/>
    </row>
    <row r="138" spans="2:85" ht="18" customHeight="1" x14ac:dyDescent="0.25">
      <c r="BJ138" s="4"/>
      <c r="BK138" s="4"/>
      <c r="BL138" s="5" t="s">
        <v>15</v>
      </c>
      <c r="BM138" s="5" t="s">
        <v>16</v>
      </c>
      <c r="BN138" s="5" t="s">
        <v>17</v>
      </c>
      <c r="BO138" s="5" t="s">
        <v>18</v>
      </c>
      <c r="BP138" s="5" t="s">
        <v>19</v>
      </c>
      <c r="BQ138" s="5" t="s">
        <v>20</v>
      </c>
      <c r="BR138" s="5" t="s">
        <v>21</v>
      </c>
      <c r="BS138" s="5" t="s">
        <v>22</v>
      </c>
      <c r="BT138" s="5" t="s">
        <v>23</v>
      </c>
      <c r="BU138" s="5"/>
      <c r="BV138" s="4"/>
      <c r="BW138" s="4"/>
      <c r="BX138" s="5" t="s">
        <v>15</v>
      </c>
      <c r="BY138" s="5" t="s">
        <v>16</v>
      </c>
      <c r="BZ138" s="5" t="s">
        <v>17</v>
      </c>
      <c r="CA138" s="5" t="s">
        <v>18</v>
      </c>
      <c r="CB138" s="5" t="s">
        <v>19</v>
      </c>
      <c r="CC138" s="5" t="s">
        <v>20</v>
      </c>
      <c r="CD138" s="5" t="s">
        <v>21</v>
      </c>
      <c r="CE138" s="5" t="s">
        <v>22</v>
      </c>
      <c r="CF138" s="5" t="s">
        <v>23</v>
      </c>
      <c r="CG138" s="5"/>
    </row>
    <row r="139" spans="2:85" ht="18" customHeight="1" x14ac:dyDescent="0.25">
      <c r="BJ139" s="6" t="s">
        <v>24</v>
      </c>
      <c r="BK139" s="6"/>
      <c r="BL139" s="7">
        <f>SUM(BM139:BU139)</f>
        <v>0</v>
      </c>
      <c r="BM139" s="7"/>
      <c r="BN139" s="7"/>
      <c r="BO139" s="7"/>
      <c r="BP139" s="7"/>
      <c r="BQ139" s="7"/>
      <c r="BR139" s="7"/>
      <c r="BS139" s="7"/>
      <c r="BT139" s="7"/>
      <c r="BU139" s="4"/>
      <c r="BV139" s="6" t="s">
        <v>24</v>
      </c>
      <c r="BW139" s="6"/>
      <c r="BX139" s="7">
        <f>SUM(BY139:CG139)</f>
        <v>0</v>
      </c>
      <c r="BY139" s="7"/>
      <c r="BZ139" s="7"/>
      <c r="CA139" s="7"/>
      <c r="CB139" s="7"/>
      <c r="CC139" s="7"/>
      <c r="CD139" s="7"/>
      <c r="CE139" s="7"/>
      <c r="CF139" s="7"/>
      <c r="CG139" s="4"/>
    </row>
    <row r="140" spans="2:85" ht="18" customHeight="1" x14ac:dyDescent="0.25">
      <c r="BJ140" s="9" t="s">
        <v>60</v>
      </c>
      <c r="BK140" s="9"/>
      <c r="BL140" s="10">
        <f>BM140*BM139+BN140*BN139+BO140*BO139+BP140*BP139+BQ140*BQ139+BR140*BR139+BS140*BS139+BT140*BT139</f>
        <v>0</v>
      </c>
      <c r="BM140" s="14">
        <v>1</v>
      </c>
      <c r="BN140" s="14">
        <v>1</v>
      </c>
      <c r="BO140" s="14">
        <v>1</v>
      </c>
      <c r="BP140" s="14">
        <v>1</v>
      </c>
      <c r="BQ140" s="14">
        <v>1</v>
      </c>
      <c r="BR140" s="14">
        <v>1</v>
      </c>
      <c r="BS140" s="14">
        <v>1</v>
      </c>
      <c r="BT140" s="14">
        <v>1</v>
      </c>
      <c r="BU140" s="4"/>
      <c r="BV140" s="9" t="s">
        <v>60</v>
      </c>
      <c r="BW140" s="9"/>
      <c r="BX140" s="10">
        <f>BY140*BY139+BZ140*BZ139+CA140*CA139+CB140*CB139+CC140*CC139+CD140*CD139+CE140*CE139+CF140*CF139</f>
        <v>0</v>
      </c>
      <c r="BY140" s="14">
        <v>1</v>
      </c>
      <c r="BZ140" s="14">
        <v>1</v>
      </c>
      <c r="CA140" s="14">
        <v>1</v>
      </c>
      <c r="CB140" s="14">
        <v>1</v>
      </c>
      <c r="CC140" s="14">
        <v>1</v>
      </c>
      <c r="CD140" s="14">
        <v>1</v>
      </c>
      <c r="CE140" s="14">
        <v>1</v>
      </c>
      <c r="CF140" s="14">
        <v>1</v>
      </c>
      <c r="CG140" s="4"/>
    </row>
    <row r="141" spans="2:85" ht="18" customHeight="1" x14ac:dyDescent="0.25"/>
    <row r="142" spans="2:85" ht="18" customHeight="1" x14ac:dyDescent="0.25"/>
    <row r="143" spans="2:85" ht="18" customHeight="1" x14ac:dyDescent="0.25">
      <c r="B143" s="194" t="s">
        <v>66</v>
      </c>
      <c r="C143" s="195"/>
      <c r="D143" s="195"/>
      <c r="E143" s="195"/>
      <c r="F143" s="195"/>
      <c r="G143" s="195"/>
      <c r="H143" s="195"/>
      <c r="I143" s="195"/>
      <c r="J143" s="195"/>
      <c r="K143" s="195"/>
      <c r="L143" s="195"/>
      <c r="M143" s="196"/>
      <c r="N143" s="194" t="s">
        <v>67</v>
      </c>
      <c r="O143" s="195"/>
      <c r="P143" s="195"/>
      <c r="Q143" s="195"/>
      <c r="R143" s="195"/>
      <c r="S143" s="195"/>
      <c r="T143" s="195"/>
      <c r="U143" s="195"/>
      <c r="V143" s="195"/>
      <c r="W143" s="195"/>
      <c r="X143" s="195"/>
      <c r="Y143" s="196"/>
      <c r="Z143" s="194" t="s">
        <v>68</v>
      </c>
      <c r="AA143" s="195"/>
      <c r="AB143" s="195"/>
      <c r="AC143" s="195"/>
      <c r="AD143" s="195"/>
      <c r="AE143" s="195"/>
      <c r="AF143" s="195"/>
      <c r="AG143" s="195"/>
      <c r="AH143" s="195"/>
      <c r="AI143" s="195"/>
      <c r="AJ143" s="195"/>
      <c r="AK143" s="196"/>
      <c r="AL143" s="194" t="s">
        <v>41</v>
      </c>
      <c r="AM143" s="195"/>
      <c r="AN143" s="195"/>
      <c r="AO143" s="195"/>
      <c r="AP143" s="195"/>
      <c r="AQ143" s="195"/>
      <c r="AR143" s="195"/>
      <c r="AS143" s="195"/>
      <c r="AT143" s="195"/>
      <c r="AU143" s="195"/>
      <c r="AV143" s="195"/>
      <c r="AW143" s="196"/>
      <c r="AX143" s="197" t="s">
        <v>69</v>
      </c>
      <c r="AY143" s="198"/>
      <c r="AZ143" s="198"/>
      <c r="BA143" s="198"/>
      <c r="BB143" s="198"/>
      <c r="BC143" s="198"/>
      <c r="BD143" s="198"/>
      <c r="BE143" s="198"/>
      <c r="BF143" s="198"/>
      <c r="BG143" s="198"/>
      <c r="BH143" s="198"/>
      <c r="BI143" s="199"/>
      <c r="BJ143" s="194" t="s">
        <v>70</v>
      </c>
      <c r="BK143" s="195"/>
      <c r="BL143" s="195"/>
      <c r="BM143" s="195"/>
      <c r="BN143" s="195"/>
      <c r="BO143" s="195"/>
      <c r="BP143" s="195"/>
      <c r="BQ143" s="195"/>
      <c r="BR143" s="195"/>
      <c r="BS143" s="195"/>
      <c r="BT143" s="195"/>
      <c r="BU143" s="196"/>
      <c r="BV143" s="194" t="s">
        <v>67</v>
      </c>
      <c r="BW143" s="195"/>
      <c r="BX143" s="195"/>
      <c r="BY143" s="195"/>
      <c r="BZ143" s="195"/>
      <c r="CA143" s="195"/>
      <c r="CB143" s="195"/>
      <c r="CC143" s="195"/>
      <c r="CD143" s="195"/>
      <c r="CE143" s="195"/>
      <c r="CF143" s="195"/>
      <c r="CG143" s="196"/>
    </row>
    <row r="144" spans="2:85" ht="18" customHeight="1" x14ac:dyDescent="0.25">
      <c r="B144" s="4"/>
      <c r="C144" s="4"/>
      <c r="D144" s="5" t="s">
        <v>15</v>
      </c>
      <c r="E144" s="5" t="s">
        <v>16</v>
      </c>
      <c r="F144" s="5" t="s">
        <v>17</v>
      </c>
      <c r="G144" s="5" t="s">
        <v>18</v>
      </c>
      <c r="H144" s="5" t="s">
        <v>19</v>
      </c>
      <c r="I144" s="5" t="s">
        <v>20</v>
      </c>
      <c r="J144" s="5" t="s">
        <v>21</v>
      </c>
      <c r="K144" s="5" t="s">
        <v>22</v>
      </c>
      <c r="L144" s="5" t="s">
        <v>23</v>
      </c>
      <c r="M144" s="5"/>
      <c r="N144" s="4"/>
      <c r="O144" s="4"/>
      <c r="P144" s="5" t="s">
        <v>15</v>
      </c>
      <c r="Q144" s="5" t="s">
        <v>16</v>
      </c>
      <c r="R144" s="5" t="s">
        <v>17</v>
      </c>
      <c r="S144" s="5" t="s">
        <v>18</v>
      </c>
      <c r="T144" s="5" t="s">
        <v>19</v>
      </c>
      <c r="U144" s="5" t="s">
        <v>20</v>
      </c>
      <c r="V144" s="5" t="s">
        <v>21</v>
      </c>
      <c r="W144" s="5" t="s">
        <v>22</v>
      </c>
      <c r="X144" s="5" t="s">
        <v>23</v>
      </c>
      <c r="Y144" s="5"/>
      <c r="Z144" s="4"/>
      <c r="AA144" s="4"/>
      <c r="AB144" s="5" t="s">
        <v>15</v>
      </c>
      <c r="AC144" s="5" t="s">
        <v>16</v>
      </c>
      <c r="AD144" s="5" t="s">
        <v>17</v>
      </c>
      <c r="AE144" s="5" t="s">
        <v>18</v>
      </c>
      <c r="AF144" s="5" t="s">
        <v>19</v>
      </c>
      <c r="AG144" s="5" t="s">
        <v>20</v>
      </c>
      <c r="AH144" s="5" t="s">
        <v>21</v>
      </c>
      <c r="AI144" s="5" t="s">
        <v>22</v>
      </c>
      <c r="AJ144" s="5" t="s">
        <v>23</v>
      </c>
      <c r="AK144" s="5"/>
      <c r="AL144" s="4"/>
      <c r="AM144" s="4"/>
      <c r="AN144" s="5" t="s">
        <v>15</v>
      </c>
      <c r="AO144" s="5" t="s">
        <v>16</v>
      </c>
      <c r="AP144" s="5" t="s">
        <v>17</v>
      </c>
      <c r="AQ144" s="5" t="s">
        <v>18</v>
      </c>
      <c r="AR144" s="5" t="s">
        <v>19</v>
      </c>
      <c r="AS144" s="5" t="s">
        <v>20</v>
      </c>
      <c r="AT144" s="5" t="s">
        <v>21</v>
      </c>
      <c r="AU144" s="5" t="s">
        <v>22</v>
      </c>
      <c r="AV144" s="5" t="s">
        <v>23</v>
      </c>
      <c r="AW144" s="5"/>
      <c r="AX144" s="4"/>
      <c r="AY144" s="4"/>
      <c r="AZ144" s="5" t="s">
        <v>15</v>
      </c>
      <c r="BA144" s="5" t="s">
        <v>16</v>
      </c>
      <c r="BB144" s="5" t="s">
        <v>17</v>
      </c>
      <c r="BC144" s="5" t="s">
        <v>18</v>
      </c>
      <c r="BD144" s="5" t="s">
        <v>19</v>
      </c>
      <c r="BE144" s="5" t="s">
        <v>20</v>
      </c>
      <c r="BF144" s="5" t="s">
        <v>21</v>
      </c>
      <c r="BG144" s="5" t="s">
        <v>22</v>
      </c>
      <c r="BH144" s="5" t="s">
        <v>23</v>
      </c>
      <c r="BI144" s="5"/>
      <c r="BJ144" s="4"/>
      <c r="BK144" s="4"/>
      <c r="BL144" s="5" t="s">
        <v>15</v>
      </c>
      <c r="BM144" s="5" t="s">
        <v>16</v>
      </c>
      <c r="BN144" s="5" t="s">
        <v>17</v>
      </c>
      <c r="BO144" s="5" t="s">
        <v>18</v>
      </c>
      <c r="BP144" s="5" t="s">
        <v>19</v>
      </c>
      <c r="BQ144" s="5" t="s">
        <v>20</v>
      </c>
      <c r="BR144" s="5" t="s">
        <v>21</v>
      </c>
      <c r="BS144" s="5" t="s">
        <v>22</v>
      </c>
      <c r="BT144" s="5" t="s">
        <v>23</v>
      </c>
      <c r="BU144" s="5"/>
      <c r="BV144" s="4"/>
      <c r="BW144" s="4"/>
      <c r="BX144" s="5" t="s">
        <v>15</v>
      </c>
      <c r="BY144" s="5" t="s">
        <v>16</v>
      </c>
      <c r="BZ144" s="5" t="s">
        <v>17</v>
      </c>
      <c r="CA144" s="5" t="s">
        <v>18</v>
      </c>
      <c r="CB144" s="5" t="s">
        <v>19</v>
      </c>
      <c r="CC144" s="5" t="s">
        <v>20</v>
      </c>
      <c r="CD144" s="5" t="s">
        <v>21</v>
      </c>
      <c r="CE144" s="5" t="s">
        <v>22</v>
      </c>
      <c r="CF144" s="5" t="s">
        <v>23</v>
      </c>
      <c r="CG144" s="5"/>
    </row>
    <row r="145" spans="2:85" ht="18" customHeight="1" x14ac:dyDescent="0.25">
      <c r="B145" s="6" t="s">
        <v>24</v>
      </c>
      <c r="C145" s="6"/>
      <c r="D145" s="7">
        <f>SUM(E145:M145)</f>
        <v>0</v>
      </c>
      <c r="E145" s="7"/>
      <c r="F145" s="7"/>
      <c r="G145" s="7"/>
      <c r="H145" s="7"/>
      <c r="I145" s="7"/>
      <c r="J145" s="7"/>
      <c r="K145" s="7"/>
      <c r="L145" s="7"/>
      <c r="M145" s="8"/>
      <c r="N145" s="6" t="s">
        <v>24</v>
      </c>
      <c r="O145" s="6"/>
      <c r="P145" s="7">
        <f>SUM(Q145:Y145)</f>
        <v>0</v>
      </c>
      <c r="Q145" s="7"/>
      <c r="R145" s="7"/>
      <c r="S145" s="7"/>
      <c r="T145" s="7"/>
      <c r="U145" s="7"/>
      <c r="V145" s="7"/>
      <c r="W145" s="7"/>
      <c r="X145" s="7"/>
      <c r="Y145" s="8"/>
      <c r="Z145" s="6" t="s">
        <v>24</v>
      </c>
      <c r="AA145" s="6"/>
      <c r="AB145" s="7">
        <f>SUM(AC145:AK145)</f>
        <v>28</v>
      </c>
      <c r="AC145" s="7"/>
      <c r="AD145" s="7"/>
      <c r="AE145" s="7"/>
      <c r="AF145" s="7"/>
      <c r="AG145" s="7"/>
      <c r="AH145" s="7">
        <v>28</v>
      </c>
      <c r="AI145" s="7"/>
      <c r="AJ145" s="7"/>
      <c r="AK145" s="8"/>
      <c r="AL145" s="6" t="s">
        <v>24</v>
      </c>
      <c r="AM145" s="6"/>
      <c r="AN145" s="7">
        <f>SUM(AO145:AW145)</f>
        <v>339</v>
      </c>
      <c r="AO145" s="7">
        <v>138</v>
      </c>
      <c r="AP145" s="7">
        <v>42</v>
      </c>
      <c r="AQ145" s="7">
        <v>45</v>
      </c>
      <c r="AR145" s="7"/>
      <c r="AS145" s="7">
        <v>53</v>
      </c>
      <c r="AT145" s="7">
        <v>36</v>
      </c>
      <c r="AU145" s="7">
        <v>5</v>
      </c>
      <c r="AV145" s="7">
        <v>20</v>
      </c>
      <c r="AW145" s="8"/>
      <c r="AX145" s="6" t="s">
        <v>24</v>
      </c>
      <c r="AY145" s="6"/>
      <c r="AZ145" s="7">
        <f>SUM(BA145:BI145)</f>
        <v>29</v>
      </c>
      <c r="BA145" s="7"/>
      <c r="BB145" s="7"/>
      <c r="BC145" s="7"/>
      <c r="BD145" s="7"/>
      <c r="BE145" s="7"/>
      <c r="BF145" s="7">
        <v>28</v>
      </c>
      <c r="BG145" s="7">
        <v>1</v>
      </c>
      <c r="BH145" s="7"/>
      <c r="BI145" s="4"/>
      <c r="BJ145" s="6" t="s">
        <v>24</v>
      </c>
      <c r="BK145" s="6"/>
      <c r="BL145" s="7">
        <f>SUM(BM145:BU145)</f>
        <v>29</v>
      </c>
      <c r="BM145" s="7"/>
      <c r="BN145" s="7"/>
      <c r="BO145" s="7"/>
      <c r="BP145" s="7"/>
      <c r="BQ145" s="7"/>
      <c r="BR145" s="7">
        <v>28</v>
      </c>
      <c r="BS145" s="7">
        <v>1</v>
      </c>
      <c r="BT145" s="7"/>
      <c r="BU145" s="8"/>
      <c r="BV145" s="6" t="s">
        <v>24</v>
      </c>
      <c r="BW145" s="6"/>
      <c r="BX145" s="7">
        <f>SUM(BY145:CG145)</f>
        <v>29</v>
      </c>
      <c r="BY145" s="7"/>
      <c r="BZ145" s="7"/>
      <c r="CA145" s="7"/>
      <c r="CB145" s="7"/>
      <c r="CC145" s="7"/>
      <c r="CD145" s="7">
        <v>28</v>
      </c>
      <c r="CE145" s="7">
        <v>1</v>
      </c>
      <c r="CF145" s="7"/>
      <c r="CG145" s="8"/>
    </row>
    <row r="146" spans="2:85" ht="18" customHeight="1" x14ac:dyDescent="0.25">
      <c r="B146" s="9" t="s">
        <v>71</v>
      </c>
      <c r="C146" s="9"/>
      <c r="D146" s="10">
        <f>E146*E145+F146*F145+G146*G145+H146*H145+I146*I145+J146*J145+K146*K145+L146*L145</f>
        <v>0</v>
      </c>
      <c r="E146" s="11">
        <f>F146-(F146*10%)</f>
        <v>3.2400000000000005E-2</v>
      </c>
      <c r="F146" s="11">
        <f>G146-(G146*10%)</f>
        <v>3.6000000000000004E-2</v>
      </c>
      <c r="G146" s="11">
        <v>0.04</v>
      </c>
      <c r="H146" s="11">
        <f>G146+(G146*20%)</f>
        <v>4.8000000000000001E-2</v>
      </c>
      <c r="I146" s="11">
        <f>H146+(H146*10%)</f>
        <v>5.28E-2</v>
      </c>
      <c r="J146" s="11">
        <v>0.08</v>
      </c>
      <c r="K146" s="11">
        <f>I146</f>
        <v>5.28E-2</v>
      </c>
      <c r="L146" s="11">
        <f>H146</f>
        <v>4.8000000000000001E-2</v>
      </c>
      <c r="M146" s="4"/>
      <c r="N146" s="9" t="s">
        <v>47</v>
      </c>
      <c r="O146" s="9"/>
      <c r="P146" s="10">
        <f>Q146*Q145+R146*R145+S146*S145+T146*T145+U146*U145+V146*V145+W146*W145+X146*X145</f>
        <v>0</v>
      </c>
      <c r="Q146" s="11">
        <f t="shared" ref="Q146:R148" si="61">R146-(R146*10%)</f>
        <v>2.0250000000000001E-2</v>
      </c>
      <c r="R146" s="11">
        <f t="shared" si="61"/>
        <v>2.2499999999999999E-2</v>
      </c>
      <c r="S146" s="11">
        <v>2.5000000000000001E-2</v>
      </c>
      <c r="T146" s="11">
        <f t="shared" ref="T146:U148" si="62">S146+(S146*10%)</f>
        <v>2.7500000000000004E-2</v>
      </c>
      <c r="U146" s="11">
        <f t="shared" si="62"/>
        <v>3.0250000000000006E-2</v>
      </c>
      <c r="V146" s="11">
        <v>0.05</v>
      </c>
      <c r="W146" s="11">
        <f>U146</f>
        <v>3.0250000000000006E-2</v>
      </c>
      <c r="X146" s="11">
        <f>T146</f>
        <v>2.7500000000000004E-2</v>
      </c>
      <c r="Y146" s="4"/>
      <c r="Z146" s="9" t="s">
        <v>43</v>
      </c>
      <c r="AA146" s="9"/>
      <c r="AB146" s="10">
        <f>AC146*AC145+AD146*AD145+AE146*AE145+AF146*AF145+AG146*AG145+AH146*AH145+AI146*AI145+AJ146*AJ145</f>
        <v>3.36</v>
      </c>
      <c r="AC146" s="11">
        <f>AD146-(AD146*10%)</f>
        <v>4.8599999999999997E-2</v>
      </c>
      <c r="AD146" s="11">
        <f>AE146-(AE146*10%)</f>
        <v>5.3999999999999999E-2</v>
      </c>
      <c r="AE146" s="11">
        <v>0.06</v>
      </c>
      <c r="AF146" s="11">
        <f>AE146+(AE146*10%)</f>
        <v>6.6000000000000003E-2</v>
      </c>
      <c r="AG146" s="11">
        <f>AF146+(AF146*10%)</f>
        <v>7.2599999999999998E-2</v>
      </c>
      <c r="AH146" s="11">
        <v>0.12</v>
      </c>
      <c r="AI146" s="11">
        <f>AG146</f>
        <v>7.2599999999999998E-2</v>
      </c>
      <c r="AJ146" s="11">
        <f>AF146</f>
        <v>6.6000000000000003E-2</v>
      </c>
      <c r="AK146" s="4"/>
      <c r="AL146" s="9" t="s">
        <v>48</v>
      </c>
      <c r="AM146" s="9"/>
      <c r="AN146" s="10">
        <f>AO146*AO145+AP146*AP145+AQ146*AQ145+AR146*AR145+AS146*AS145+AT146*AT145+AU146*AU145+AV146*AV145</f>
        <v>34.482600000000005</v>
      </c>
      <c r="AO146" s="11">
        <f t="shared" ref="AO146:AP148" si="63">AP146-(AP146*10%)</f>
        <v>7.2900000000000006E-2</v>
      </c>
      <c r="AP146" s="11">
        <f t="shared" si="63"/>
        <v>8.1000000000000003E-2</v>
      </c>
      <c r="AQ146" s="11">
        <v>0.09</v>
      </c>
      <c r="AR146" s="11">
        <f>AQ146+(AQ146*20%)</f>
        <v>0.108</v>
      </c>
      <c r="AS146" s="11">
        <f>AR146+(AR146*10%)</f>
        <v>0.1188</v>
      </c>
      <c r="AT146" s="11">
        <v>0.22</v>
      </c>
      <c r="AU146" s="4">
        <f>AS146</f>
        <v>0.1188</v>
      </c>
      <c r="AV146" s="11">
        <f>AR146</f>
        <v>0.108</v>
      </c>
      <c r="AW146" s="4"/>
      <c r="AX146" s="9" t="s">
        <v>72</v>
      </c>
      <c r="AY146" s="9"/>
      <c r="AZ146" s="10">
        <f>BA146*BA145+BB146*BB145+BC146*BC145+BD146*BD145+BE146*BE145+BF146*BF145+BG146*BG145+BH146*BH145</f>
        <v>8.4</v>
      </c>
      <c r="BA146" s="11"/>
      <c r="BB146" s="11"/>
      <c r="BC146" s="11"/>
      <c r="BD146" s="11"/>
      <c r="BE146" s="11"/>
      <c r="BF146" s="11">
        <v>0.3</v>
      </c>
      <c r="BG146" s="11"/>
      <c r="BH146" s="11"/>
      <c r="BI146" s="4"/>
      <c r="BJ146" s="9" t="s">
        <v>73</v>
      </c>
      <c r="BK146" s="9"/>
      <c r="BL146" s="10">
        <f>BM146*BM145+BN146*BN145+BO146*BO145+BP146*BP145+BQ146*BQ145+BR146*BR145+BS146*BS145+BT146*BT145</f>
        <v>1.7283999999999999</v>
      </c>
      <c r="BM146" s="11">
        <f t="shared" ref="BM146:BN150" si="64">BN146-(BN146*10%)</f>
        <v>3.2400000000000005E-2</v>
      </c>
      <c r="BN146" s="11">
        <f t="shared" si="64"/>
        <v>3.6000000000000004E-2</v>
      </c>
      <c r="BO146" s="11">
        <v>0.04</v>
      </c>
      <c r="BP146" s="11">
        <f t="shared" ref="BP146:BQ148" si="65">BO146+(BO146*10%)</f>
        <v>4.3999999999999997E-2</v>
      </c>
      <c r="BQ146" s="11">
        <f t="shared" si="65"/>
        <v>4.8399999999999999E-2</v>
      </c>
      <c r="BR146" s="11">
        <v>0.06</v>
      </c>
      <c r="BS146" s="11">
        <f t="shared" ref="BS146:BS151" si="66">BQ146</f>
        <v>4.8399999999999999E-2</v>
      </c>
      <c r="BT146" s="11">
        <f t="shared" ref="BT146:BT151" si="67">BP146</f>
        <v>4.3999999999999997E-2</v>
      </c>
      <c r="BU146" s="4"/>
      <c r="BV146" s="9" t="s">
        <v>47</v>
      </c>
      <c r="BW146" s="9"/>
      <c r="BX146" s="10">
        <f>BY146*BY145+BZ146*BZ145+CA146*CA145+CB146*CB145+CC146*CC145+CD146*CD145+CE146*CE145+CF146*CF145</f>
        <v>1.4302500000000002</v>
      </c>
      <c r="BY146" s="11">
        <f t="shared" ref="BY146:BZ148" si="68">BZ146-(BZ146*10%)</f>
        <v>2.0250000000000001E-2</v>
      </c>
      <c r="BZ146" s="11">
        <f t="shared" si="68"/>
        <v>2.2499999999999999E-2</v>
      </c>
      <c r="CA146" s="11">
        <v>2.5000000000000001E-2</v>
      </c>
      <c r="CB146" s="11">
        <f t="shared" ref="CB146:CC148" si="69">CA146+(CA146*10%)</f>
        <v>2.7500000000000004E-2</v>
      </c>
      <c r="CC146" s="11">
        <f t="shared" si="69"/>
        <v>3.0250000000000006E-2</v>
      </c>
      <c r="CD146" s="11">
        <v>0.05</v>
      </c>
      <c r="CE146" s="11">
        <f>CC146</f>
        <v>3.0250000000000006E-2</v>
      </c>
      <c r="CF146" s="11">
        <f>CB146</f>
        <v>2.7500000000000004E-2</v>
      </c>
      <c r="CG146" s="4"/>
    </row>
    <row r="147" spans="2:85" ht="18" customHeight="1" x14ac:dyDescent="0.25">
      <c r="B147" s="9" t="s">
        <v>48</v>
      </c>
      <c r="C147" s="9"/>
      <c r="D147" s="10">
        <f>E147*E145+F147*F145+G147*G145+H147*H145+I147*I145+J147*J145+K147*K145+L147*L145</f>
        <v>0</v>
      </c>
      <c r="E147" s="11">
        <f>F147-(F147*10%)</f>
        <v>7.2900000000000006E-2</v>
      </c>
      <c r="F147" s="11">
        <f>G147-(G147*10%)</f>
        <v>8.1000000000000003E-2</v>
      </c>
      <c r="G147" s="11">
        <v>0.09</v>
      </c>
      <c r="H147" s="11">
        <f>G147+(G147*20%)</f>
        <v>0.108</v>
      </c>
      <c r="I147" s="11">
        <f>H147+(H147*10%)</f>
        <v>0.1188</v>
      </c>
      <c r="J147" s="11">
        <v>0.12</v>
      </c>
      <c r="K147" s="11">
        <f>I147</f>
        <v>0.1188</v>
      </c>
      <c r="L147" s="11">
        <f>H147</f>
        <v>0.108</v>
      </c>
      <c r="M147" s="4"/>
      <c r="N147" s="9" t="s">
        <v>43</v>
      </c>
      <c r="O147" s="9"/>
      <c r="P147" s="10">
        <f>Q147*Q145+R147*R145+S147*S145+T147*T145+U147*U145+V147*V145+W147*W145+X147*X145</f>
        <v>0</v>
      </c>
      <c r="Q147" s="11">
        <f t="shared" si="61"/>
        <v>1.2149999999999999E-2</v>
      </c>
      <c r="R147" s="11">
        <f t="shared" si="61"/>
        <v>1.35E-2</v>
      </c>
      <c r="S147" s="11">
        <v>1.4999999999999999E-2</v>
      </c>
      <c r="T147" s="11">
        <f t="shared" si="62"/>
        <v>1.6500000000000001E-2</v>
      </c>
      <c r="U147" s="11">
        <f t="shared" si="62"/>
        <v>1.8149999999999999E-2</v>
      </c>
      <c r="V147" s="11">
        <v>0.05</v>
      </c>
      <c r="W147" s="11">
        <f>U147</f>
        <v>1.8149999999999999E-2</v>
      </c>
      <c r="X147" s="11">
        <f>T147</f>
        <v>1.6500000000000001E-2</v>
      </c>
      <c r="Y147" s="4"/>
      <c r="Z147" s="9" t="s">
        <v>39</v>
      </c>
      <c r="AA147" s="9"/>
      <c r="AB147" s="10">
        <f>AC147*AC145+AD147*AD145+AE147*AE145+AF147*AF145+AG147*AG145+AH147*AH145+AI147*AI145+AJ147*AJ145</f>
        <v>0.84</v>
      </c>
      <c r="AC147" s="11">
        <f>AD147-(AD147*10%)</f>
        <v>1.2149999999999999E-2</v>
      </c>
      <c r="AD147" s="11">
        <f>AE147-(AE147*10%)</f>
        <v>1.35E-2</v>
      </c>
      <c r="AE147" s="11">
        <v>1.4999999999999999E-2</v>
      </c>
      <c r="AF147" s="11">
        <f>AE147+(AE147*10%)</f>
        <v>1.6500000000000001E-2</v>
      </c>
      <c r="AG147" s="11">
        <f>AF147+(AF147*10%)</f>
        <v>1.8149999999999999E-2</v>
      </c>
      <c r="AH147" s="11">
        <v>0.03</v>
      </c>
      <c r="AI147" s="11">
        <f>AG147</f>
        <v>1.8149999999999999E-2</v>
      </c>
      <c r="AJ147" s="11">
        <f>AF147</f>
        <v>1.6500000000000001E-2</v>
      </c>
      <c r="AK147" s="4"/>
      <c r="AL147" s="9" t="s">
        <v>52</v>
      </c>
      <c r="AM147" s="9"/>
      <c r="AN147" s="10">
        <f>AO147*AO145+AP147*AP145+AQ147*AQ145+AR147*AR145+AS147*AS145+AT147*AT145+AU147*AU145+AV147*AV145</f>
        <v>4.8086999999999991</v>
      </c>
      <c r="AO147" s="11">
        <f t="shared" si="63"/>
        <v>1.2149999999999999E-2</v>
      </c>
      <c r="AP147" s="11">
        <f t="shared" si="63"/>
        <v>1.35E-2</v>
      </c>
      <c r="AQ147" s="11">
        <v>1.4999999999999999E-2</v>
      </c>
      <c r="AR147" s="11">
        <v>1.4999999999999999E-2</v>
      </c>
      <c r="AS147" s="11">
        <v>1.4999999999999999E-2</v>
      </c>
      <c r="AT147" s="11">
        <v>0.02</v>
      </c>
      <c r="AU147" s="11">
        <v>1.4999999999999999E-2</v>
      </c>
      <c r="AV147" s="11">
        <v>1.4999999999999999E-2</v>
      </c>
      <c r="AW147" s="4"/>
      <c r="AX147" s="9" t="s">
        <v>32</v>
      </c>
      <c r="AY147" s="9"/>
      <c r="AZ147" s="10">
        <f>BA147*BA145+BB147*BB145+BC147*BC145+BD147*BD145+BE147*BE145+BF147*BF145+BG147*BG145+BH147*BH145</f>
        <v>0.28000000000000003</v>
      </c>
      <c r="BA147" s="11"/>
      <c r="BB147" s="11"/>
      <c r="BC147" s="11"/>
      <c r="BD147" s="11"/>
      <c r="BE147" s="11"/>
      <c r="BF147" s="11">
        <v>0.01</v>
      </c>
      <c r="BG147" s="11"/>
      <c r="BH147" s="11"/>
      <c r="BI147" s="4"/>
      <c r="BJ147" s="9" t="s">
        <v>74</v>
      </c>
      <c r="BK147" s="9"/>
      <c r="BL147" s="10">
        <f>BM147*BM145+BN147*BN145+BO147*BO145+BP147*BP145+BQ147*BQ145+BR147*BR145+BS147*BS145+BT147*BT145</f>
        <v>0.42907499999999998</v>
      </c>
      <c r="BM147" s="11">
        <f t="shared" si="64"/>
        <v>6.0749999999999997E-3</v>
      </c>
      <c r="BN147" s="11">
        <f t="shared" si="64"/>
        <v>6.7499999999999999E-3</v>
      </c>
      <c r="BO147" s="11">
        <v>7.4999999999999997E-3</v>
      </c>
      <c r="BP147" s="11">
        <f t="shared" si="65"/>
        <v>8.2500000000000004E-3</v>
      </c>
      <c r="BQ147" s="11">
        <f t="shared" si="65"/>
        <v>9.0749999999999997E-3</v>
      </c>
      <c r="BR147" s="11">
        <v>1.4999999999999999E-2</v>
      </c>
      <c r="BS147" s="11">
        <f t="shared" si="66"/>
        <v>9.0749999999999997E-3</v>
      </c>
      <c r="BT147" s="11">
        <f t="shared" si="67"/>
        <v>8.2500000000000004E-3</v>
      </c>
      <c r="BU147" s="4"/>
      <c r="BV147" s="9" t="s">
        <v>43</v>
      </c>
      <c r="BW147" s="9"/>
      <c r="BX147" s="10">
        <f>BY147*BY145+BZ147*BZ145+CA147*CA145+CB147*CB145+CC147*CC145+CD147*CD145+CE147*CE145+CF147*CF145</f>
        <v>1.4181500000000002</v>
      </c>
      <c r="BY147" s="11">
        <f t="shared" si="68"/>
        <v>1.2149999999999999E-2</v>
      </c>
      <c r="BZ147" s="11">
        <f t="shared" si="68"/>
        <v>1.35E-2</v>
      </c>
      <c r="CA147" s="11">
        <v>1.4999999999999999E-2</v>
      </c>
      <c r="CB147" s="11">
        <f t="shared" si="69"/>
        <v>1.6500000000000001E-2</v>
      </c>
      <c r="CC147" s="11">
        <f t="shared" si="69"/>
        <v>1.8149999999999999E-2</v>
      </c>
      <c r="CD147" s="11">
        <v>0.05</v>
      </c>
      <c r="CE147" s="11">
        <f>CC147</f>
        <v>1.8149999999999999E-2</v>
      </c>
      <c r="CF147" s="11">
        <f>CB147</f>
        <v>1.6500000000000001E-2</v>
      </c>
      <c r="CG147" s="4"/>
    </row>
    <row r="148" spans="2:85" ht="18" customHeight="1" x14ac:dyDescent="0.25">
      <c r="B148" s="9" t="s">
        <v>33</v>
      </c>
      <c r="C148" s="9"/>
      <c r="D148" s="10">
        <f>E148*E145+F148*F145+G148*G145+H148*H145+I148*I145+J148*J145+K148*K145+L148*L145</f>
        <v>0</v>
      </c>
      <c r="E148" s="11">
        <v>5.0000000000000001E-3</v>
      </c>
      <c r="F148" s="11">
        <v>5.0000000000000001E-3</v>
      </c>
      <c r="G148" s="11">
        <v>5.0000000000000001E-3</v>
      </c>
      <c r="H148" s="11">
        <v>5.0000000000000001E-3</v>
      </c>
      <c r="I148" s="11">
        <v>5.0000000000000001E-3</v>
      </c>
      <c r="J148" s="11">
        <v>5.0000000000000001E-3</v>
      </c>
      <c r="K148" s="11">
        <v>5.0000000000000001E-3</v>
      </c>
      <c r="L148" s="11">
        <v>5.0000000000000001E-3</v>
      </c>
      <c r="M148" s="4"/>
      <c r="N148" s="9" t="s">
        <v>39</v>
      </c>
      <c r="O148" s="9"/>
      <c r="P148" s="10">
        <f>Q148*Q145+R148*R145+S148*S145+T148*T145+U148*U145+V148*V145+W148*W145+X148*X145</f>
        <v>0</v>
      </c>
      <c r="Q148" s="11">
        <f t="shared" si="61"/>
        <v>1.2149999999999999E-2</v>
      </c>
      <c r="R148" s="11">
        <f t="shared" si="61"/>
        <v>1.35E-2</v>
      </c>
      <c r="S148" s="11">
        <v>1.4999999999999999E-2</v>
      </c>
      <c r="T148" s="11">
        <f t="shared" si="62"/>
        <v>1.6500000000000001E-2</v>
      </c>
      <c r="U148" s="11">
        <f t="shared" si="62"/>
        <v>1.8149999999999999E-2</v>
      </c>
      <c r="V148" s="11">
        <v>0.05</v>
      </c>
      <c r="W148" s="11">
        <f>U148</f>
        <v>1.8149999999999999E-2</v>
      </c>
      <c r="X148" s="11">
        <f>T148</f>
        <v>1.6500000000000001E-2</v>
      </c>
      <c r="Y148" s="4"/>
      <c r="Z148" s="9" t="s">
        <v>33</v>
      </c>
      <c r="AA148" s="9"/>
      <c r="AB148" s="10">
        <f>AC148*AC145+AD148*AD145+AE148*AE145+AF148*AF145+AG148*AG145+AH148*AH145+AI148*AI145+AJ148*AJ145</f>
        <v>0.14000000000000001</v>
      </c>
      <c r="AC148" s="11">
        <v>5.0000000000000001E-3</v>
      </c>
      <c r="AD148" s="11">
        <v>5.0000000000000001E-3</v>
      </c>
      <c r="AE148" s="11">
        <v>5.0000000000000001E-3</v>
      </c>
      <c r="AF148" s="11">
        <v>5.0000000000000001E-3</v>
      </c>
      <c r="AG148" s="11">
        <v>5.0000000000000001E-3</v>
      </c>
      <c r="AH148" s="11">
        <v>5.0000000000000001E-3</v>
      </c>
      <c r="AI148" s="11">
        <f>AG148</f>
        <v>5.0000000000000001E-3</v>
      </c>
      <c r="AJ148" s="11">
        <f>AF148</f>
        <v>5.0000000000000001E-3</v>
      </c>
      <c r="AK148" s="4"/>
      <c r="AL148" s="9" t="s">
        <v>55</v>
      </c>
      <c r="AM148" s="9"/>
      <c r="AN148" s="10">
        <f>AO148*AO145+AP148*AP145+AQ148*AQ145+AR148*AR145+AS148*AS145+AT148*AT145+AU148*AU145+AV148*AV145+AQ145</f>
        <v>79.482600000000005</v>
      </c>
      <c r="AO148" s="11">
        <f t="shared" si="63"/>
        <v>7.2900000000000006E-2</v>
      </c>
      <c r="AP148" s="11">
        <f t="shared" si="63"/>
        <v>8.1000000000000003E-2</v>
      </c>
      <c r="AQ148" s="11">
        <v>0.09</v>
      </c>
      <c r="AR148" s="11">
        <f>AQ148+(AQ148*20%)</f>
        <v>0.108</v>
      </c>
      <c r="AS148" s="11">
        <f>AR148+(AR148*10%)</f>
        <v>0.1188</v>
      </c>
      <c r="AT148" s="11">
        <v>0.22</v>
      </c>
      <c r="AU148" s="4">
        <f>AS148</f>
        <v>0.1188</v>
      </c>
      <c r="AV148" s="11">
        <f>AR148</f>
        <v>0.108</v>
      </c>
      <c r="AW148" s="4"/>
      <c r="AX148" s="9" t="s">
        <v>31</v>
      </c>
      <c r="AY148" s="9"/>
      <c r="AZ148" s="10">
        <f>BA148*BA145+BB148*BB145+BC148*BC145+BD148*BD145+BE148*BE145+BF148*BF145+BG148*BG145+BH148*BH145</f>
        <v>0.28000000000000003</v>
      </c>
      <c r="BA148" s="11"/>
      <c r="BB148" s="11"/>
      <c r="BC148" s="11"/>
      <c r="BD148" s="11"/>
      <c r="BE148" s="11"/>
      <c r="BF148" s="11">
        <v>0.01</v>
      </c>
      <c r="BG148" s="11"/>
      <c r="BH148" s="11"/>
      <c r="BI148" s="4"/>
      <c r="BJ148" s="9" t="s">
        <v>75</v>
      </c>
      <c r="BK148" s="9"/>
      <c r="BL148" s="10">
        <f>BM148*BM145+BN148*BN145+BO148*BO145+BP148*BP145+BQ148*BQ145+BR148*BR145+BS148*BS145+BT148*BT145</f>
        <v>0.42907499999999998</v>
      </c>
      <c r="BM148" s="11">
        <f t="shared" si="64"/>
        <v>6.0749999999999997E-3</v>
      </c>
      <c r="BN148" s="11">
        <f t="shared" si="64"/>
        <v>6.7499999999999999E-3</v>
      </c>
      <c r="BO148" s="11">
        <v>7.4999999999999997E-3</v>
      </c>
      <c r="BP148" s="11">
        <f t="shared" si="65"/>
        <v>8.2500000000000004E-3</v>
      </c>
      <c r="BQ148" s="11">
        <f t="shared" si="65"/>
        <v>9.0749999999999997E-3</v>
      </c>
      <c r="BR148" s="11">
        <v>1.4999999999999999E-2</v>
      </c>
      <c r="BS148" s="11">
        <f t="shared" si="66"/>
        <v>9.0749999999999997E-3</v>
      </c>
      <c r="BT148" s="11">
        <f t="shared" si="67"/>
        <v>8.2500000000000004E-3</v>
      </c>
      <c r="BU148" s="4"/>
      <c r="BV148" s="9" t="s">
        <v>39</v>
      </c>
      <c r="BW148" s="9"/>
      <c r="BX148" s="10">
        <f>BY148*BY145+BZ148*BZ145+CA148*CA145+CB148*CB145+CC148*CC145+CD148*CD145+CE148*CE145+CF148*CF145</f>
        <v>1.4181500000000002</v>
      </c>
      <c r="BY148" s="11">
        <f t="shared" si="68"/>
        <v>1.2149999999999999E-2</v>
      </c>
      <c r="BZ148" s="11">
        <f t="shared" si="68"/>
        <v>1.35E-2</v>
      </c>
      <c r="CA148" s="11">
        <v>1.4999999999999999E-2</v>
      </c>
      <c r="CB148" s="11">
        <f t="shared" si="69"/>
        <v>1.6500000000000001E-2</v>
      </c>
      <c r="CC148" s="11">
        <f t="shared" si="69"/>
        <v>1.8149999999999999E-2</v>
      </c>
      <c r="CD148" s="11">
        <v>0.05</v>
      </c>
      <c r="CE148" s="11">
        <f>CC148</f>
        <v>1.8149999999999999E-2</v>
      </c>
      <c r="CF148" s="11">
        <f>CB148</f>
        <v>1.6500000000000001E-2</v>
      </c>
      <c r="CG148" s="4"/>
    </row>
    <row r="149" spans="2:85" ht="18" customHeight="1" x14ac:dyDescent="0.25">
      <c r="B149" s="9" t="s">
        <v>35</v>
      </c>
      <c r="C149" s="9"/>
      <c r="D149" s="10"/>
      <c r="E149" s="4" t="s">
        <v>36</v>
      </c>
      <c r="F149" s="4" t="s">
        <v>36</v>
      </c>
      <c r="G149" s="4" t="s">
        <v>36</v>
      </c>
      <c r="H149" s="4" t="s">
        <v>36</v>
      </c>
      <c r="I149" s="4" t="s">
        <v>36</v>
      </c>
      <c r="J149" s="4" t="s">
        <v>36</v>
      </c>
      <c r="K149" s="4" t="s">
        <v>36</v>
      </c>
      <c r="L149" s="4" t="s">
        <v>36</v>
      </c>
      <c r="M149" s="4"/>
      <c r="N149" s="9" t="s">
        <v>33</v>
      </c>
      <c r="O149" s="9"/>
      <c r="P149" s="10">
        <f>Q149*Q145+R149*R145+S149*S145+T149*T145+U149*U145+V149*V145+W149*W145+X149*X145</f>
        <v>0</v>
      </c>
      <c r="Q149" s="11">
        <v>5.0000000000000001E-3</v>
      </c>
      <c r="R149" s="11">
        <v>5.0000000000000001E-3</v>
      </c>
      <c r="S149" s="11">
        <v>5.0000000000000001E-3</v>
      </c>
      <c r="T149" s="11">
        <v>5.0000000000000001E-3</v>
      </c>
      <c r="U149" s="11">
        <v>5.0000000000000001E-3</v>
      </c>
      <c r="V149" s="11">
        <v>5.0000000000000001E-3</v>
      </c>
      <c r="W149" s="11">
        <f>U149</f>
        <v>5.0000000000000001E-3</v>
      </c>
      <c r="X149" s="11">
        <f>T149</f>
        <v>5.0000000000000001E-3</v>
      </c>
      <c r="Y149" s="4"/>
      <c r="Z149" s="9" t="s">
        <v>35</v>
      </c>
      <c r="AA149" s="9"/>
      <c r="AB149" s="15"/>
      <c r="AC149" s="11" t="s">
        <v>36</v>
      </c>
      <c r="AD149" s="11" t="s">
        <v>36</v>
      </c>
      <c r="AE149" s="11" t="s">
        <v>36</v>
      </c>
      <c r="AF149" s="11" t="s">
        <v>36</v>
      </c>
      <c r="AG149" s="11" t="s">
        <v>36</v>
      </c>
      <c r="AH149" s="11" t="s">
        <v>36</v>
      </c>
      <c r="AI149" s="11" t="s">
        <v>36</v>
      </c>
      <c r="AJ149" s="11" t="s">
        <v>36</v>
      </c>
      <c r="AK149" s="4"/>
      <c r="AL149" s="9" t="s">
        <v>33</v>
      </c>
      <c r="AM149" s="9"/>
      <c r="AN149" s="10">
        <f>AO149*AO145+AP149*AP145+AQ149*AQ145+AR149*AR145+AS149*AS145+AT149*AT145+AU149*AU145+AV149*AV145</f>
        <v>1.6950000000000001</v>
      </c>
      <c r="AO149" s="11">
        <v>5.0000000000000001E-3</v>
      </c>
      <c r="AP149" s="11">
        <v>5.0000000000000001E-3</v>
      </c>
      <c r="AQ149" s="11">
        <v>5.0000000000000001E-3</v>
      </c>
      <c r="AR149" s="11">
        <v>5.0000000000000001E-3</v>
      </c>
      <c r="AS149" s="11">
        <v>5.0000000000000001E-3</v>
      </c>
      <c r="AT149" s="11">
        <v>5.0000000000000001E-3</v>
      </c>
      <c r="AU149" s="11">
        <v>5.0000000000000001E-3</v>
      </c>
      <c r="AV149" s="11">
        <v>5.0000000000000001E-3</v>
      </c>
      <c r="AW149" s="4"/>
      <c r="AX149" s="9" t="s">
        <v>43</v>
      </c>
      <c r="AY149" s="9"/>
      <c r="AZ149" s="10">
        <f>BA149*BA145+BB149*BB145+BC149*BC145+BD149*BD145+BE149*BE145+BF149*BF145+BG149*BG145+BH149*BH145</f>
        <v>0.28000000000000003</v>
      </c>
      <c r="BA149" s="15"/>
      <c r="BB149" s="15"/>
      <c r="BC149" s="15"/>
      <c r="BD149" s="15"/>
      <c r="BE149" s="4"/>
      <c r="BF149" s="11">
        <v>0.01</v>
      </c>
      <c r="BG149" s="4"/>
      <c r="BH149" s="4"/>
      <c r="BI149" s="4"/>
      <c r="BJ149" s="9" t="s">
        <v>76</v>
      </c>
      <c r="BK149" s="9"/>
      <c r="BL149" s="10">
        <f>BM149*BM145+BN149*BN145+BO149*BO145+BP149*BP145+BQ149*BQ145+BR149*BR145+BS149*BS145+BT149*BT145</f>
        <v>0.28660000000000002</v>
      </c>
      <c r="BM149" s="11">
        <f t="shared" si="64"/>
        <v>4.0500000000000006E-3</v>
      </c>
      <c r="BN149" s="11">
        <f t="shared" si="64"/>
        <v>4.5000000000000005E-3</v>
      </c>
      <c r="BO149" s="11">
        <v>5.0000000000000001E-3</v>
      </c>
      <c r="BP149" s="11">
        <f>BO149+(BO149*20%)</f>
        <v>6.0000000000000001E-3</v>
      </c>
      <c r="BQ149" s="11">
        <f>BP149+(BP149*10%)</f>
        <v>6.6E-3</v>
      </c>
      <c r="BR149" s="11">
        <v>0.01</v>
      </c>
      <c r="BS149" s="11">
        <f t="shared" si="66"/>
        <v>6.6E-3</v>
      </c>
      <c r="BT149" s="11">
        <f t="shared" si="67"/>
        <v>6.0000000000000001E-3</v>
      </c>
      <c r="BU149" s="4"/>
      <c r="BV149" s="9" t="s">
        <v>33</v>
      </c>
      <c r="BW149" s="9"/>
      <c r="BX149" s="10">
        <f>BY149*BY145+BZ149*BZ145+CA149*CA145+CB149*CB145+CC149*CC145+CD149*CD145+CE149*CE145+CF149*CF145</f>
        <v>0.14500000000000002</v>
      </c>
      <c r="BY149" s="11">
        <v>5.0000000000000001E-3</v>
      </c>
      <c r="BZ149" s="11">
        <v>5.0000000000000001E-3</v>
      </c>
      <c r="CA149" s="11">
        <v>5.0000000000000001E-3</v>
      </c>
      <c r="CB149" s="11">
        <v>5.0000000000000001E-3</v>
      </c>
      <c r="CC149" s="11">
        <v>5.0000000000000001E-3</v>
      </c>
      <c r="CD149" s="11">
        <v>5.0000000000000001E-3</v>
      </c>
      <c r="CE149" s="11">
        <f>CC149</f>
        <v>5.0000000000000001E-3</v>
      </c>
      <c r="CF149" s="11">
        <f>CB149</f>
        <v>5.0000000000000001E-3</v>
      </c>
      <c r="CG149" s="4"/>
    </row>
    <row r="150" spans="2:85" ht="18" customHeight="1" x14ac:dyDescent="0.25">
      <c r="B150" s="191" t="s">
        <v>77</v>
      </c>
      <c r="C150" s="192"/>
      <c r="D150" s="192"/>
      <c r="E150" s="192"/>
      <c r="F150" s="192"/>
      <c r="G150" s="192"/>
      <c r="H150" s="192"/>
      <c r="I150" s="192"/>
      <c r="J150" s="192"/>
      <c r="K150" s="192"/>
      <c r="L150" s="192"/>
      <c r="M150" s="193"/>
      <c r="N150" s="9" t="s">
        <v>35</v>
      </c>
      <c r="O150" s="9"/>
      <c r="P150" s="15"/>
      <c r="Q150" s="11" t="s">
        <v>36</v>
      </c>
      <c r="R150" s="11" t="s">
        <v>36</v>
      </c>
      <c r="S150" s="11" t="s">
        <v>36</v>
      </c>
      <c r="T150" s="11" t="s">
        <v>36</v>
      </c>
      <c r="U150" s="11" t="s">
        <v>36</v>
      </c>
      <c r="V150" s="11" t="s">
        <v>36</v>
      </c>
      <c r="W150" s="11" t="s">
        <v>36</v>
      </c>
      <c r="X150" s="11" t="s">
        <v>36</v>
      </c>
      <c r="Y150" s="4"/>
      <c r="Z150" s="209" t="s">
        <v>78</v>
      </c>
      <c r="AA150" s="210"/>
      <c r="AB150" s="210"/>
      <c r="AC150" s="210"/>
      <c r="AD150" s="210"/>
      <c r="AE150" s="210"/>
      <c r="AF150" s="210"/>
      <c r="AG150" s="210"/>
      <c r="AH150" s="210"/>
      <c r="AI150" s="210"/>
      <c r="AJ150" s="210"/>
      <c r="AK150" s="211"/>
      <c r="AL150" s="9" t="s">
        <v>35</v>
      </c>
      <c r="AM150" s="9"/>
      <c r="AN150" s="4"/>
      <c r="AO150" s="4" t="s">
        <v>36</v>
      </c>
      <c r="AP150" s="4" t="s">
        <v>36</v>
      </c>
      <c r="AQ150" s="4" t="s">
        <v>36</v>
      </c>
      <c r="AR150" s="4" t="s">
        <v>36</v>
      </c>
      <c r="AS150" s="4" t="s">
        <v>36</v>
      </c>
      <c r="AT150" s="4" t="s">
        <v>36</v>
      </c>
      <c r="AU150" s="4" t="s">
        <v>36</v>
      </c>
      <c r="AV150" s="4" t="s">
        <v>36</v>
      </c>
      <c r="AW150" s="4"/>
      <c r="AX150" s="9" t="s">
        <v>45</v>
      </c>
      <c r="AY150" s="9"/>
      <c r="AZ150" s="10">
        <f>BA150*BA145+BB150*BB145+BC150*BC145+BD150*BD145+BE150*BE145+BF150*BF145+BG150*BG145+BH150*BH145</f>
        <v>0.28000000000000003</v>
      </c>
      <c r="BA150" s="15"/>
      <c r="BB150" s="15"/>
      <c r="BC150" s="15"/>
      <c r="BD150" s="15"/>
      <c r="BE150" s="4"/>
      <c r="BF150" s="11">
        <v>0.01</v>
      </c>
      <c r="BG150" s="4"/>
      <c r="BH150" s="4"/>
      <c r="BI150" s="4"/>
      <c r="BJ150" s="9" t="s">
        <v>79</v>
      </c>
      <c r="BK150" s="9"/>
      <c r="BL150" s="10">
        <f>BM150*BM145+BN150*BN145+BO150*BO145+BP150*BP145+BQ150*BQ145+BR150*BR145+BS150*BS145+BT150*BT145</f>
        <v>0.28660000000000002</v>
      </c>
      <c r="BM150" s="11">
        <f t="shared" si="64"/>
        <v>4.0500000000000006E-3</v>
      </c>
      <c r="BN150" s="11">
        <f t="shared" si="64"/>
        <v>4.5000000000000005E-3</v>
      </c>
      <c r="BO150" s="11">
        <v>5.0000000000000001E-3</v>
      </c>
      <c r="BP150" s="11">
        <f>BO150+(BO150*20%)</f>
        <v>6.0000000000000001E-3</v>
      </c>
      <c r="BQ150" s="11">
        <f>BP150+(BP150*10%)</f>
        <v>6.6E-3</v>
      </c>
      <c r="BR150" s="11">
        <v>0.01</v>
      </c>
      <c r="BS150" s="11">
        <f t="shared" si="66"/>
        <v>6.6E-3</v>
      </c>
      <c r="BT150" s="11">
        <f t="shared" si="67"/>
        <v>6.0000000000000001E-3</v>
      </c>
      <c r="BU150" s="4"/>
      <c r="BV150" s="9" t="s">
        <v>35</v>
      </c>
      <c r="BW150" s="9"/>
      <c r="BX150" s="15"/>
      <c r="BY150" s="11" t="s">
        <v>36</v>
      </c>
      <c r="BZ150" s="11" t="s">
        <v>36</v>
      </c>
      <c r="CA150" s="11" t="s">
        <v>36</v>
      </c>
      <c r="CB150" s="11" t="s">
        <v>36</v>
      </c>
      <c r="CC150" s="11" t="s">
        <v>36</v>
      </c>
      <c r="CD150" s="11" t="s">
        <v>36</v>
      </c>
      <c r="CE150" s="11" t="s">
        <v>36</v>
      </c>
      <c r="CF150" s="11" t="s">
        <v>36</v>
      </c>
      <c r="CG150" s="4"/>
    </row>
    <row r="151" spans="2:85" ht="18" customHeight="1" x14ac:dyDescent="0.25">
      <c r="B151" s="4"/>
      <c r="C151" s="4"/>
      <c r="D151" s="5" t="s">
        <v>15</v>
      </c>
      <c r="E151" s="5" t="s">
        <v>16</v>
      </c>
      <c r="F151" s="5" t="s">
        <v>17</v>
      </c>
      <c r="G151" s="5" t="s">
        <v>18</v>
      </c>
      <c r="H151" s="5" t="s">
        <v>19</v>
      </c>
      <c r="I151" s="5" t="s">
        <v>20</v>
      </c>
      <c r="J151" s="5" t="s">
        <v>21</v>
      </c>
      <c r="K151" s="5" t="s">
        <v>22</v>
      </c>
      <c r="L151" s="5" t="s">
        <v>23</v>
      </c>
      <c r="M151" s="5"/>
      <c r="N151" s="191" t="s">
        <v>80</v>
      </c>
      <c r="O151" s="192"/>
      <c r="P151" s="192"/>
      <c r="Q151" s="192"/>
      <c r="R151" s="192"/>
      <c r="S151" s="192"/>
      <c r="T151" s="192"/>
      <c r="U151" s="192"/>
      <c r="V151" s="192"/>
      <c r="W151" s="192"/>
      <c r="X151" s="192"/>
      <c r="Y151" s="193"/>
      <c r="Z151" s="4"/>
      <c r="AA151" s="4"/>
      <c r="AB151" s="5" t="s">
        <v>15</v>
      </c>
      <c r="AC151" s="5" t="s">
        <v>16</v>
      </c>
      <c r="AD151" s="5" t="s">
        <v>17</v>
      </c>
      <c r="AE151" s="5" t="s">
        <v>18</v>
      </c>
      <c r="AF151" s="5" t="s">
        <v>19</v>
      </c>
      <c r="AG151" s="5" t="s">
        <v>20</v>
      </c>
      <c r="AH151" s="5" t="s">
        <v>21</v>
      </c>
      <c r="AI151" s="5" t="s">
        <v>22</v>
      </c>
      <c r="AJ151" s="5" t="s">
        <v>23</v>
      </c>
      <c r="AK151" s="5"/>
      <c r="AL151" s="191" t="s">
        <v>81</v>
      </c>
      <c r="AM151" s="192"/>
      <c r="AN151" s="192"/>
      <c r="AO151" s="192"/>
      <c r="AP151" s="192"/>
      <c r="AQ151" s="192"/>
      <c r="AR151" s="192"/>
      <c r="AS151" s="192"/>
      <c r="AT151" s="192"/>
      <c r="AU151" s="192"/>
      <c r="AV151" s="192"/>
      <c r="AW151" s="193"/>
      <c r="AX151" s="9" t="s">
        <v>39</v>
      </c>
      <c r="AY151" s="9"/>
      <c r="AZ151" s="10">
        <f>BA151*BA145+BB151*BB145+BC151*BC145+BD151*BD145+BE151*BE145+BF151*BF145+BG151*BG145+BH151*BH145</f>
        <v>0.28000000000000003</v>
      </c>
      <c r="BA151" s="15"/>
      <c r="BB151" s="15"/>
      <c r="BC151" s="15"/>
      <c r="BD151" s="15"/>
      <c r="BE151" s="11"/>
      <c r="BF151" s="11">
        <v>0.01</v>
      </c>
      <c r="BG151" s="4"/>
      <c r="BH151" s="4"/>
      <c r="BI151" s="4"/>
      <c r="BJ151" s="9" t="s">
        <v>33</v>
      </c>
      <c r="BK151" s="9"/>
      <c r="BL151" s="10">
        <f>BM151*BM145+BN151*BN145+BO151*BO145+BP151*BP145+BQ151*BQ145+BR151*BR145+BS151*BS145+BT151*BT145</f>
        <v>0.14500000000000002</v>
      </c>
      <c r="BM151" s="11">
        <v>5.0000000000000001E-3</v>
      </c>
      <c r="BN151" s="11">
        <v>5.0000000000000001E-3</v>
      </c>
      <c r="BO151" s="11">
        <v>5.0000000000000001E-3</v>
      </c>
      <c r="BP151" s="11">
        <v>5.0000000000000001E-3</v>
      </c>
      <c r="BQ151" s="11">
        <v>5.0000000000000001E-3</v>
      </c>
      <c r="BR151" s="11">
        <v>5.0000000000000001E-3</v>
      </c>
      <c r="BS151" s="11">
        <f t="shared" si="66"/>
        <v>5.0000000000000001E-3</v>
      </c>
      <c r="BT151" s="11">
        <f t="shared" si="67"/>
        <v>5.0000000000000001E-3</v>
      </c>
      <c r="BU151" s="4"/>
      <c r="BV151" s="191" t="s">
        <v>82</v>
      </c>
      <c r="BW151" s="192"/>
      <c r="BX151" s="192"/>
      <c r="BY151" s="192"/>
      <c r="BZ151" s="192"/>
      <c r="CA151" s="192"/>
      <c r="CB151" s="192"/>
      <c r="CC151" s="192"/>
      <c r="CD151" s="192"/>
      <c r="CE151" s="192"/>
      <c r="CF151" s="192"/>
      <c r="CG151" s="193"/>
    </row>
    <row r="152" spans="2:85" ht="18" customHeight="1" x14ac:dyDescent="0.25">
      <c r="B152" s="6" t="s">
        <v>24</v>
      </c>
      <c r="C152" s="6"/>
      <c r="D152" s="7">
        <f>SUM(E152:M152)</f>
        <v>0</v>
      </c>
      <c r="E152" s="7"/>
      <c r="F152" s="7"/>
      <c r="G152" s="7"/>
      <c r="H152" s="7"/>
      <c r="I152" s="7"/>
      <c r="J152" s="7"/>
      <c r="K152" s="7"/>
      <c r="L152" s="7"/>
      <c r="M152" s="4"/>
      <c r="N152" s="4"/>
      <c r="O152" s="6"/>
      <c r="P152" s="5" t="s">
        <v>15</v>
      </c>
      <c r="Q152" s="5" t="s">
        <v>16</v>
      </c>
      <c r="R152" s="5" t="s">
        <v>17</v>
      </c>
      <c r="S152" s="5" t="s">
        <v>18</v>
      </c>
      <c r="T152" s="5" t="s">
        <v>19</v>
      </c>
      <c r="U152" s="5" t="s">
        <v>20</v>
      </c>
      <c r="V152" s="5" t="s">
        <v>21</v>
      </c>
      <c r="W152" s="5" t="s">
        <v>22</v>
      </c>
      <c r="X152" s="5" t="s">
        <v>23</v>
      </c>
      <c r="Y152" s="5"/>
      <c r="Z152" s="6" t="s">
        <v>24</v>
      </c>
      <c r="AA152" s="6"/>
      <c r="AB152" s="7">
        <f>SUM(AC152:AK152)</f>
        <v>0</v>
      </c>
      <c r="AC152" s="7"/>
      <c r="AD152" s="7"/>
      <c r="AE152" s="7"/>
      <c r="AF152" s="7"/>
      <c r="AG152" s="7"/>
      <c r="AH152" s="7"/>
      <c r="AI152" s="7"/>
      <c r="AJ152" s="7"/>
      <c r="AK152" s="4"/>
      <c r="AL152" s="4"/>
      <c r="AM152" s="4"/>
      <c r="AN152" s="5" t="s">
        <v>15</v>
      </c>
      <c r="AO152" s="5" t="s">
        <v>16</v>
      </c>
      <c r="AP152" s="5" t="s">
        <v>17</v>
      </c>
      <c r="AQ152" s="5" t="s">
        <v>18</v>
      </c>
      <c r="AR152" s="5" t="s">
        <v>19</v>
      </c>
      <c r="AS152" s="5" t="s">
        <v>20</v>
      </c>
      <c r="AT152" s="5" t="s">
        <v>21</v>
      </c>
      <c r="AU152" s="5" t="s">
        <v>22</v>
      </c>
      <c r="AV152" s="5" t="s">
        <v>23</v>
      </c>
      <c r="AW152" s="5"/>
      <c r="AX152" s="9" t="s">
        <v>33</v>
      </c>
      <c r="AY152" s="9"/>
      <c r="AZ152" s="10">
        <f>BA152*BA145+BB152*BB145+BC152*BC145+BD152*BD145+BE152*BE145+BF152*BF145+BG152*BG145+BH152*BH145</f>
        <v>0.14500000000000002</v>
      </c>
      <c r="BA152" s="11">
        <v>5.0000000000000001E-3</v>
      </c>
      <c r="BB152" s="11">
        <v>5.0000000000000001E-3</v>
      </c>
      <c r="BC152" s="11">
        <v>5.0000000000000001E-3</v>
      </c>
      <c r="BD152" s="11">
        <v>5.0000000000000001E-3</v>
      </c>
      <c r="BE152" s="11">
        <v>5.0000000000000001E-3</v>
      </c>
      <c r="BF152" s="11">
        <v>5.0000000000000001E-3</v>
      </c>
      <c r="BG152" s="11">
        <v>5.0000000000000001E-3</v>
      </c>
      <c r="BH152" s="11">
        <v>5.0000000000000001E-3</v>
      </c>
      <c r="BI152" s="4"/>
      <c r="BJ152" s="9" t="s">
        <v>35</v>
      </c>
      <c r="BK152" s="9"/>
      <c r="BL152" s="15"/>
      <c r="BM152" s="11" t="s">
        <v>36</v>
      </c>
      <c r="BN152" s="11" t="s">
        <v>36</v>
      </c>
      <c r="BO152" s="11" t="s">
        <v>36</v>
      </c>
      <c r="BP152" s="11" t="s">
        <v>36</v>
      </c>
      <c r="BQ152" s="11" t="s">
        <v>36</v>
      </c>
      <c r="BR152" s="11" t="s">
        <v>36</v>
      </c>
      <c r="BS152" s="11" t="s">
        <v>36</v>
      </c>
      <c r="BT152" s="11" t="s">
        <v>36</v>
      </c>
      <c r="BU152" s="4"/>
      <c r="BV152" s="4"/>
      <c r="BW152" s="4"/>
      <c r="BX152" s="5" t="s">
        <v>15</v>
      </c>
      <c r="BY152" s="5" t="s">
        <v>16</v>
      </c>
      <c r="BZ152" s="5" t="s">
        <v>17</v>
      </c>
      <c r="CA152" s="5" t="s">
        <v>18</v>
      </c>
      <c r="CB152" s="5" t="s">
        <v>19</v>
      </c>
      <c r="CC152" s="5" t="s">
        <v>20</v>
      </c>
      <c r="CD152" s="5" t="s">
        <v>21</v>
      </c>
      <c r="CE152" s="5" t="s">
        <v>22</v>
      </c>
      <c r="CF152" s="5" t="s">
        <v>23</v>
      </c>
      <c r="CG152" s="5"/>
    </row>
    <row r="153" spans="2:85" ht="18" customHeight="1" x14ac:dyDescent="0.25">
      <c r="B153" s="9" t="s">
        <v>77</v>
      </c>
      <c r="C153" s="9"/>
      <c r="D153" s="17">
        <f>E153*E152+F153*F152+G153*G152+H153*H152+I153*I152+J153*J152+K153*K152+L153*L152</f>
        <v>0</v>
      </c>
      <c r="E153" s="11">
        <f>F153-(F153*10%)</f>
        <v>9.7199999999999995E-2</v>
      </c>
      <c r="F153" s="11">
        <f>G153-(G153*10%)</f>
        <v>0.108</v>
      </c>
      <c r="G153" s="11">
        <v>0.12</v>
      </c>
      <c r="H153" s="11">
        <f>G153+(G153*10%)</f>
        <v>0.13200000000000001</v>
      </c>
      <c r="I153" s="11">
        <f>H153+(H153*10%)</f>
        <v>0.1452</v>
      </c>
      <c r="J153" s="11">
        <v>0.3</v>
      </c>
      <c r="K153" s="11">
        <f>I153</f>
        <v>0.1452</v>
      </c>
      <c r="L153" s="11">
        <f>H153</f>
        <v>0.13200000000000001</v>
      </c>
      <c r="M153" s="4"/>
      <c r="N153" s="6" t="s">
        <v>24</v>
      </c>
      <c r="O153" s="9"/>
      <c r="P153" s="7">
        <f>SUM(Q153:Y153)</f>
        <v>0</v>
      </c>
      <c r="Q153" s="7"/>
      <c r="R153" s="7"/>
      <c r="S153" s="7"/>
      <c r="T153" s="7"/>
      <c r="U153" s="7"/>
      <c r="V153" s="7"/>
      <c r="W153" s="7"/>
      <c r="X153" s="7"/>
      <c r="Y153" s="4"/>
      <c r="Z153" s="9" t="s">
        <v>83</v>
      </c>
      <c r="AA153" s="9"/>
      <c r="AB153" s="10">
        <f>AC153*AC152+AD153*AD152+AE153*AE152+AF153*AF152+AG153*AG152+AH153*AH152+AI153*AI152+AJ153*AJ152</f>
        <v>0</v>
      </c>
      <c r="AC153" s="11">
        <f t="shared" ref="AC153:AD155" si="70">AD153-(AD153*10%)</f>
        <v>0</v>
      </c>
      <c r="AD153" s="11">
        <f t="shared" si="70"/>
        <v>0</v>
      </c>
      <c r="AE153" s="11"/>
      <c r="AF153" s="11">
        <f>AE153+(AE153*20%)</f>
        <v>0</v>
      </c>
      <c r="AG153" s="11"/>
      <c r="AH153" s="11"/>
      <c r="AI153" s="11">
        <f>AG153</f>
        <v>0</v>
      </c>
      <c r="AJ153" s="11">
        <f>AF153</f>
        <v>0</v>
      </c>
      <c r="AK153" s="4"/>
      <c r="AL153" s="6" t="s">
        <v>24</v>
      </c>
      <c r="AM153" s="6"/>
      <c r="AN153" s="7">
        <f>SUM(AO153:AW153)</f>
        <v>16</v>
      </c>
      <c r="AO153" s="7"/>
      <c r="AP153" s="7"/>
      <c r="AQ153" s="7"/>
      <c r="AR153" s="7"/>
      <c r="AS153" s="7"/>
      <c r="AT153" s="7">
        <f>28-12</f>
        <v>16</v>
      </c>
      <c r="AU153" s="7"/>
      <c r="AV153" s="7"/>
      <c r="AW153" s="4"/>
      <c r="AX153" s="9" t="s">
        <v>35</v>
      </c>
      <c r="AY153" s="9"/>
      <c r="AZ153" s="10"/>
      <c r="BA153" s="4" t="s">
        <v>36</v>
      </c>
      <c r="BB153" s="4" t="s">
        <v>36</v>
      </c>
      <c r="BC153" s="4" t="s">
        <v>36</v>
      </c>
      <c r="BD153" s="4" t="s">
        <v>36</v>
      </c>
      <c r="BE153" s="4" t="s">
        <v>36</v>
      </c>
      <c r="BF153" s="4" t="s">
        <v>36</v>
      </c>
      <c r="BG153" s="4" t="s">
        <v>36</v>
      </c>
      <c r="BH153" s="4" t="s">
        <v>36</v>
      </c>
      <c r="BI153" s="4"/>
      <c r="BJ153" s="206" t="s">
        <v>84</v>
      </c>
      <c r="BK153" s="207"/>
      <c r="BL153" s="207"/>
      <c r="BM153" s="207"/>
      <c r="BN153" s="207"/>
      <c r="BO153" s="207"/>
      <c r="BP153" s="207"/>
      <c r="BQ153" s="207"/>
      <c r="BR153" s="207"/>
      <c r="BS153" s="207"/>
      <c r="BT153" s="207"/>
      <c r="BU153" s="208"/>
      <c r="BV153" s="6" t="s">
        <v>24</v>
      </c>
      <c r="BW153" s="6"/>
      <c r="BX153" s="7">
        <f>SUM(BY153:CG153)</f>
        <v>39</v>
      </c>
      <c r="BY153" s="7"/>
      <c r="BZ153" s="7"/>
      <c r="CA153" s="7"/>
      <c r="CB153" s="7"/>
      <c r="CC153" s="7"/>
      <c r="CD153" s="7">
        <v>38</v>
      </c>
      <c r="CE153" s="7">
        <v>1</v>
      </c>
      <c r="CF153" s="7"/>
      <c r="CG153" s="4"/>
    </row>
    <row r="154" spans="2:85" ht="18" customHeight="1" x14ac:dyDescent="0.25">
      <c r="B154" s="9" t="s">
        <v>32</v>
      </c>
      <c r="C154" s="9"/>
      <c r="D154" s="10">
        <f>E154*E152+F154*F152+G154*G152+H154*H152+I154*I152+J154*J152+K154*K152+L154*L152</f>
        <v>0</v>
      </c>
      <c r="E154" s="11">
        <f>F154-(F154*10%)</f>
        <v>9.7200000000000012E-3</v>
      </c>
      <c r="F154" s="11">
        <f>G154-(G154*10%)</f>
        <v>1.0800000000000001E-2</v>
      </c>
      <c r="G154" s="11">
        <v>1.2E-2</v>
      </c>
      <c r="H154" s="11">
        <f>G154+(G154*10%)</f>
        <v>1.32E-2</v>
      </c>
      <c r="I154" s="11">
        <f>H154+(H154*10%)</f>
        <v>1.452E-2</v>
      </c>
      <c r="J154" s="11">
        <v>0.03</v>
      </c>
      <c r="K154" s="11">
        <f>I154</f>
        <v>1.452E-2</v>
      </c>
      <c r="L154" s="11">
        <f>H154</f>
        <v>1.32E-2</v>
      </c>
      <c r="M154" s="4"/>
      <c r="N154" s="9" t="s">
        <v>85</v>
      </c>
      <c r="O154" s="9"/>
      <c r="P154" s="10">
        <f>Q154*Q153+R154*R153+S154*S153+T154*T153+U154*U153+V154*V153+W154*W153+X154*X153</f>
        <v>0</v>
      </c>
      <c r="Q154" s="11">
        <f t="shared" ref="Q154:R156" si="71">R154-(R154*10%)</f>
        <v>8.1000000000000003E-2</v>
      </c>
      <c r="R154" s="11">
        <f t="shared" si="71"/>
        <v>0.09</v>
      </c>
      <c r="S154" s="11">
        <v>0.1</v>
      </c>
      <c r="T154" s="11">
        <f>S154+(S154*20%)</f>
        <v>0.12000000000000001</v>
      </c>
      <c r="U154" s="11">
        <v>0.2</v>
      </c>
      <c r="V154" s="11">
        <v>0.3</v>
      </c>
      <c r="W154" s="11">
        <f>U154</f>
        <v>0.2</v>
      </c>
      <c r="X154" s="11">
        <f>T154</f>
        <v>0.12000000000000001</v>
      </c>
      <c r="Y154" s="4"/>
      <c r="Z154" s="9"/>
      <c r="AA154" s="9"/>
      <c r="AB154" s="10">
        <f>AC154*AC152+AD154*AD152+AE154*AE152+AF154*AF152+AG154*AG152+AH154*AH152+AI154*AI152+AJ154*AJ152</f>
        <v>0</v>
      </c>
      <c r="AC154" s="11">
        <f t="shared" si="70"/>
        <v>0</v>
      </c>
      <c r="AD154" s="11">
        <f t="shared" si="70"/>
        <v>0</v>
      </c>
      <c r="AE154" s="11"/>
      <c r="AF154" s="11">
        <f>AE154+(AE154*20%)</f>
        <v>0</v>
      </c>
      <c r="AG154" s="11"/>
      <c r="AH154" s="11"/>
      <c r="AI154" s="11">
        <f>AG154</f>
        <v>0</v>
      </c>
      <c r="AJ154" s="11">
        <f>AF154</f>
        <v>0</v>
      </c>
      <c r="AK154" s="4"/>
      <c r="AL154" s="9" t="s">
        <v>30</v>
      </c>
      <c r="AM154" s="9"/>
      <c r="AN154" s="12">
        <f>AO154*AO153+AP154*AP153+AQ154*AQ153+AR154*AR153+AS154*AS153+AT154*AT153+AU154*AU153+AV154*AV153</f>
        <v>4.8</v>
      </c>
      <c r="AO154" s="11">
        <f t="shared" ref="AO154:AP161" si="72">AP154-(AP154*10%)</f>
        <v>8.1000000000000003E-2</v>
      </c>
      <c r="AP154" s="11">
        <f t="shared" si="72"/>
        <v>0.09</v>
      </c>
      <c r="AQ154" s="11">
        <v>0.1</v>
      </c>
      <c r="AR154" s="11">
        <f t="shared" ref="AR154:AR161" si="73">AQ154+(AQ154*20%)</f>
        <v>0.12000000000000001</v>
      </c>
      <c r="AS154" s="11">
        <v>0.15</v>
      </c>
      <c r="AT154" s="11">
        <v>0.3</v>
      </c>
      <c r="AU154" s="11">
        <f t="shared" ref="AU154:AU161" si="74">AS154</f>
        <v>0.15</v>
      </c>
      <c r="AV154" s="11">
        <f>AR154</f>
        <v>0.12000000000000001</v>
      </c>
      <c r="AW154" s="11"/>
      <c r="AX154" s="191" t="s">
        <v>86</v>
      </c>
      <c r="AY154" s="192"/>
      <c r="AZ154" s="192"/>
      <c r="BA154" s="192"/>
      <c r="BB154" s="192"/>
      <c r="BC154" s="192"/>
      <c r="BD154" s="192"/>
      <c r="BE154" s="192"/>
      <c r="BF154" s="192"/>
      <c r="BG154" s="192"/>
      <c r="BH154" s="192"/>
      <c r="BI154" s="193"/>
      <c r="BJ154" s="4"/>
      <c r="BK154" s="4"/>
      <c r="BL154" s="5" t="s">
        <v>15</v>
      </c>
      <c r="BM154" s="5" t="s">
        <v>16</v>
      </c>
      <c r="BN154" s="5" t="s">
        <v>17</v>
      </c>
      <c r="BO154" s="5" t="s">
        <v>18</v>
      </c>
      <c r="BP154" s="5" t="s">
        <v>19</v>
      </c>
      <c r="BQ154" s="5" t="s">
        <v>20</v>
      </c>
      <c r="BR154" s="5" t="s">
        <v>21</v>
      </c>
      <c r="BS154" s="5" t="s">
        <v>22</v>
      </c>
      <c r="BT154" s="5" t="s">
        <v>23</v>
      </c>
      <c r="BU154" s="5"/>
      <c r="BV154" s="9" t="s">
        <v>26</v>
      </c>
      <c r="BW154" s="9"/>
      <c r="BX154" s="12">
        <f>BY154*BY153+BZ154*BZ153+CA154*CA153+CB154*CB153+CC154*CC153+CD154*CD153+CE154*CE153+CF154*CF153</f>
        <v>7.7500000000000009</v>
      </c>
      <c r="BY154" s="11">
        <f t="shared" ref="BY154:BZ158" si="75">BZ154-(BZ154*10%)</f>
        <v>8.1000000000000003E-2</v>
      </c>
      <c r="BZ154" s="11">
        <f t="shared" si="75"/>
        <v>0.09</v>
      </c>
      <c r="CA154" s="11">
        <v>0.1</v>
      </c>
      <c r="CB154" s="11">
        <f>CA154+(CA154*20%)</f>
        <v>0.12000000000000001</v>
      </c>
      <c r="CC154" s="11">
        <v>0.15</v>
      </c>
      <c r="CD154" s="11">
        <v>0.2</v>
      </c>
      <c r="CE154" s="11">
        <f>CC154</f>
        <v>0.15</v>
      </c>
      <c r="CF154" s="11">
        <f>CB154</f>
        <v>0.12000000000000001</v>
      </c>
      <c r="CG154" s="4"/>
    </row>
    <row r="155" spans="2:85" ht="18" customHeight="1" x14ac:dyDescent="0.25">
      <c r="B155" s="9" t="s">
        <v>33</v>
      </c>
      <c r="C155" s="9"/>
      <c r="D155" s="10">
        <f>E155*E152+F155*F152+G155*G152+H155*H152+I155*I152+J155*J152+K155*K152+L155*L152</f>
        <v>0</v>
      </c>
      <c r="E155" s="11">
        <v>5.0000000000000001E-3</v>
      </c>
      <c r="F155" s="11">
        <v>5.0000000000000001E-3</v>
      </c>
      <c r="G155" s="11">
        <v>5.0000000000000001E-3</v>
      </c>
      <c r="H155" s="11">
        <v>5.0000000000000001E-3</v>
      </c>
      <c r="I155" s="11">
        <v>5.0000000000000001E-3</v>
      </c>
      <c r="J155" s="11">
        <v>5.0000000000000001E-3</v>
      </c>
      <c r="K155" s="11">
        <v>5.0000000000000001E-3</v>
      </c>
      <c r="L155" s="11">
        <v>5.0000000000000001E-3</v>
      </c>
      <c r="M155" s="4"/>
      <c r="N155" s="9" t="s">
        <v>87</v>
      </c>
      <c r="O155" s="9"/>
      <c r="P155" s="10">
        <f>Q155*Q153+R155*R153+S155*S153+T155*T153+U155*U153+V155*V153+W155*W153+X155*X153</f>
        <v>0</v>
      </c>
      <c r="Q155" s="11">
        <f t="shared" si="71"/>
        <v>8.1000000000000013E-3</v>
      </c>
      <c r="R155" s="11">
        <f t="shared" si="71"/>
        <v>9.0000000000000011E-3</v>
      </c>
      <c r="S155" s="11">
        <v>0.01</v>
      </c>
      <c r="T155" s="11">
        <f>S155+(S155*20%)</f>
        <v>1.2E-2</v>
      </c>
      <c r="U155" s="11">
        <v>0.02</v>
      </c>
      <c r="V155" s="11">
        <v>0.03</v>
      </c>
      <c r="W155" s="11">
        <f>U155</f>
        <v>0.02</v>
      </c>
      <c r="X155" s="11">
        <f>T155</f>
        <v>1.2E-2</v>
      </c>
      <c r="Y155" s="4"/>
      <c r="Z155" s="9"/>
      <c r="AA155" s="9"/>
      <c r="AB155" s="10">
        <f>AC155*AC152+AD155*AD152+AE155*AE152+AF155*AF152+AG155*AG152+AH155*AH152+AI155*AI152+AJ155*AJ152</f>
        <v>0</v>
      </c>
      <c r="AC155" s="11">
        <f t="shared" si="70"/>
        <v>0</v>
      </c>
      <c r="AD155" s="11">
        <f t="shared" si="70"/>
        <v>0</v>
      </c>
      <c r="AE155" s="11"/>
      <c r="AF155" s="11">
        <f>AE155+(AE155*20%)</f>
        <v>0</v>
      </c>
      <c r="AG155" s="11"/>
      <c r="AH155" s="11"/>
      <c r="AI155" s="11">
        <f>AG155</f>
        <v>0</v>
      </c>
      <c r="AJ155" s="11">
        <f>AF155</f>
        <v>0</v>
      </c>
      <c r="AK155" s="4"/>
      <c r="AL155" s="9" t="s">
        <v>32</v>
      </c>
      <c r="AM155" s="9"/>
      <c r="AN155" s="10">
        <f>AO155*AO153+AP155*AP153+AQ155*AQ153+AR155*AR153+AS155*AS153+AT155*AT153+AU155*AU153+AV155*AV153</f>
        <v>1.2</v>
      </c>
      <c r="AO155" s="11">
        <f t="shared" si="72"/>
        <v>2.0250000000000001E-2</v>
      </c>
      <c r="AP155" s="11">
        <f t="shared" si="72"/>
        <v>2.2499999999999999E-2</v>
      </c>
      <c r="AQ155" s="11">
        <v>2.5000000000000001E-2</v>
      </c>
      <c r="AR155" s="11">
        <f t="shared" si="73"/>
        <v>3.0000000000000002E-2</v>
      </c>
      <c r="AS155" s="11">
        <f>AR155+(AR155*10%)</f>
        <v>3.3000000000000002E-2</v>
      </c>
      <c r="AT155" s="11">
        <v>7.4999999999999997E-2</v>
      </c>
      <c r="AU155" s="11">
        <f t="shared" si="74"/>
        <v>3.3000000000000002E-2</v>
      </c>
      <c r="AV155" s="11">
        <f>AR155</f>
        <v>3.0000000000000002E-2</v>
      </c>
      <c r="AW155" s="4"/>
      <c r="AX155" s="4"/>
      <c r="AY155" s="4"/>
      <c r="AZ155" s="5" t="s">
        <v>15</v>
      </c>
      <c r="BA155" s="5" t="s">
        <v>16</v>
      </c>
      <c r="BB155" s="5" t="s">
        <v>17</v>
      </c>
      <c r="BC155" s="5" t="s">
        <v>18</v>
      </c>
      <c r="BD155" s="5" t="s">
        <v>19</v>
      </c>
      <c r="BE155" s="5" t="s">
        <v>20</v>
      </c>
      <c r="BF155" s="5" t="s">
        <v>21</v>
      </c>
      <c r="BG155" s="5" t="s">
        <v>22</v>
      </c>
      <c r="BH155" s="5" t="s">
        <v>23</v>
      </c>
      <c r="BI155" s="5"/>
      <c r="BJ155" s="6" t="s">
        <v>24</v>
      </c>
      <c r="BK155" s="6"/>
      <c r="BL155" s="7">
        <f>SUM(BM155:BU155)</f>
        <v>28</v>
      </c>
      <c r="BM155" s="7"/>
      <c r="BN155" s="7"/>
      <c r="BO155" s="7"/>
      <c r="BP155" s="7"/>
      <c r="BQ155" s="7"/>
      <c r="BR155" s="7">
        <v>28</v>
      </c>
      <c r="BS155" s="7"/>
      <c r="BT155" s="7"/>
      <c r="BU155" s="4"/>
      <c r="BV155" s="9" t="s">
        <v>32</v>
      </c>
      <c r="BW155" s="9"/>
      <c r="BX155" s="10">
        <f>BY155*BY153+BZ155*BZ153+CA155*CA153+CB155*CB153+CC155*CC153+CD155*CD153+CE155*CE153+CF155*CF153</f>
        <v>2.883</v>
      </c>
      <c r="BY155" s="11">
        <f t="shared" si="75"/>
        <v>2.0250000000000001E-2</v>
      </c>
      <c r="BZ155" s="11">
        <f t="shared" si="75"/>
        <v>2.2499999999999999E-2</v>
      </c>
      <c r="CA155" s="11">
        <v>2.5000000000000001E-2</v>
      </c>
      <c r="CB155" s="11">
        <f>CA155+(CA155*20%)</f>
        <v>3.0000000000000002E-2</v>
      </c>
      <c r="CC155" s="11">
        <f>CB155+(CB155*10%)</f>
        <v>3.3000000000000002E-2</v>
      </c>
      <c r="CD155" s="11">
        <v>7.4999999999999997E-2</v>
      </c>
      <c r="CE155" s="11">
        <f>CC155</f>
        <v>3.3000000000000002E-2</v>
      </c>
      <c r="CF155" s="11">
        <f>CB155</f>
        <v>3.0000000000000002E-2</v>
      </c>
      <c r="CG155" s="4"/>
    </row>
    <row r="156" spans="2:85" ht="18" customHeight="1" x14ac:dyDescent="0.25">
      <c r="B156" s="9" t="s">
        <v>35</v>
      </c>
      <c r="C156" s="9"/>
      <c r="D156" s="15"/>
      <c r="E156" s="4" t="s">
        <v>36</v>
      </c>
      <c r="F156" s="4" t="s">
        <v>36</v>
      </c>
      <c r="G156" s="4" t="s">
        <v>36</v>
      </c>
      <c r="H156" s="4" t="s">
        <v>36</v>
      </c>
      <c r="I156" s="4" t="s">
        <v>36</v>
      </c>
      <c r="J156" s="4" t="s">
        <v>36</v>
      </c>
      <c r="K156" s="4" t="s">
        <v>36</v>
      </c>
      <c r="L156" s="4" t="s">
        <v>36</v>
      </c>
      <c r="M156" s="4"/>
      <c r="N156" s="9" t="s">
        <v>52</v>
      </c>
      <c r="O156" s="9"/>
      <c r="P156" s="10">
        <f>Q156*Q153+R156*R153+S156*S153+T156*T153+U156*U153+V156*V153+W156*W153+X156*X153</f>
        <v>0</v>
      </c>
      <c r="Q156" s="11">
        <f t="shared" si="71"/>
        <v>8.1000000000000013E-3</v>
      </c>
      <c r="R156" s="11">
        <f t="shared" si="71"/>
        <v>9.0000000000000011E-3</v>
      </c>
      <c r="S156" s="11">
        <v>0.01</v>
      </c>
      <c r="T156" s="11">
        <f>S156+(S156*20%)</f>
        <v>1.2E-2</v>
      </c>
      <c r="U156" s="11">
        <v>0.02</v>
      </c>
      <c r="V156" s="11">
        <v>0.03</v>
      </c>
      <c r="W156" s="11">
        <f>U156</f>
        <v>0.02</v>
      </c>
      <c r="X156" s="11">
        <f>T156</f>
        <v>1.2E-2</v>
      </c>
      <c r="Y156" s="4"/>
      <c r="Z156" s="9" t="s">
        <v>33</v>
      </c>
      <c r="AA156" s="9"/>
      <c r="AB156" s="10">
        <f>AC156*AC152+AD156*AD152+AE156*AE152+AF156*AF152+AG156*AG152+AH156*AH152+AI156*AI152+AJ156*AJ152</f>
        <v>0</v>
      </c>
      <c r="AC156" s="11">
        <v>5.0000000000000001E-3</v>
      </c>
      <c r="AD156" s="11">
        <v>5.0000000000000001E-3</v>
      </c>
      <c r="AE156" s="11"/>
      <c r="AF156" s="11">
        <v>5.0000000000000001E-3</v>
      </c>
      <c r="AG156" s="11"/>
      <c r="AH156" s="11">
        <v>5.0000000000000001E-3</v>
      </c>
      <c r="AI156" s="11">
        <v>5.0000000000000001E-3</v>
      </c>
      <c r="AJ156" s="11">
        <v>5.0000000000000001E-3</v>
      </c>
      <c r="AK156" s="4"/>
      <c r="AL156" s="9" t="s">
        <v>88</v>
      </c>
      <c r="AM156" s="9"/>
      <c r="AN156" s="10">
        <f>AO156*AO153+AP156*AP153+AQ156*AQ153+AR156*AR153+AS156*AS153+AT156*AT153+AU156*AU153+AV156*AV153</f>
        <v>1.2</v>
      </c>
      <c r="AO156" s="11">
        <f t="shared" si="72"/>
        <v>2.0250000000000001E-2</v>
      </c>
      <c r="AP156" s="11">
        <f t="shared" si="72"/>
        <v>2.2499999999999999E-2</v>
      </c>
      <c r="AQ156" s="11">
        <v>2.5000000000000001E-2</v>
      </c>
      <c r="AR156" s="11">
        <f t="shared" si="73"/>
        <v>3.0000000000000002E-2</v>
      </c>
      <c r="AS156" s="11">
        <f>AR156+(AR156*10%)</f>
        <v>3.3000000000000002E-2</v>
      </c>
      <c r="AT156" s="11">
        <v>7.4999999999999997E-2</v>
      </c>
      <c r="AU156" s="11">
        <f t="shared" si="74"/>
        <v>3.3000000000000002E-2</v>
      </c>
      <c r="AV156" s="11">
        <f>AR156</f>
        <v>3.0000000000000002E-2</v>
      </c>
      <c r="AW156" s="4"/>
      <c r="AX156" s="6" t="s">
        <v>24</v>
      </c>
      <c r="AY156" s="6"/>
      <c r="AZ156" s="7">
        <f>SUM(BA156:BI156)</f>
        <v>28</v>
      </c>
      <c r="BA156" s="7"/>
      <c r="BB156" s="7"/>
      <c r="BC156" s="7"/>
      <c r="BD156" s="7"/>
      <c r="BE156" s="7"/>
      <c r="BF156" s="7">
        <v>28</v>
      </c>
      <c r="BG156" s="7"/>
      <c r="BH156" s="7"/>
      <c r="BI156" s="8"/>
      <c r="BJ156" s="9" t="s">
        <v>89</v>
      </c>
      <c r="BK156" s="9"/>
      <c r="BL156" s="12">
        <f>BM156*BM155+BN156*BN155+BO156*BO155+BP156*BP155+BQ156*BQ155+BR156*BR155+BS156*BS155+BT156*BT155</f>
        <v>8.4</v>
      </c>
      <c r="BM156" s="11">
        <f>BN156-(BN156*10%)</f>
        <v>0.12150000000000001</v>
      </c>
      <c r="BN156" s="11">
        <f>BO156-(BO156*10%)</f>
        <v>0.13500000000000001</v>
      </c>
      <c r="BO156" s="11">
        <v>0.15</v>
      </c>
      <c r="BP156" s="11">
        <f>BO156+(BO156*20%)</f>
        <v>0.18</v>
      </c>
      <c r="BQ156" s="11">
        <v>0.2</v>
      </c>
      <c r="BR156" s="11">
        <v>0.3</v>
      </c>
      <c r="BS156" s="11">
        <f>BQ156</f>
        <v>0.2</v>
      </c>
      <c r="BT156" s="11">
        <f>BP156</f>
        <v>0.18</v>
      </c>
      <c r="BU156" s="4"/>
      <c r="BV156" s="9" t="s">
        <v>31</v>
      </c>
      <c r="BW156" s="9"/>
      <c r="BX156" s="10">
        <f>BY156*BY153+BZ156*BZ153+CA156*CA153+CB156*CB153+CC156*CC153+CD156*CD153+CE156*CE153+CF156*CF153</f>
        <v>2.883</v>
      </c>
      <c r="BY156" s="11">
        <f t="shared" si="75"/>
        <v>2.0250000000000001E-2</v>
      </c>
      <c r="BZ156" s="11">
        <f t="shared" si="75"/>
        <v>2.2499999999999999E-2</v>
      </c>
      <c r="CA156" s="11">
        <v>2.5000000000000001E-2</v>
      </c>
      <c r="CB156" s="11">
        <f>CA156+(CA156*20%)</f>
        <v>3.0000000000000002E-2</v>
      </c>
      <c r="CC156" s="11">
        <f>CB156+(CB156*10%)</f>
        <v>3.3000000000000002E-2</v>
      </c>
      <c r="CD156" s="11">
        <v>7.4999999999999997E-2</v>
      </c>
      <c r="CE156" s="11">
        <f>CC156</f>
        <v>3.3000000000000002E-2</v>
      </c>
      <c r="CF156" s="11">
        <f>CB156</f>
        <v>3.0000000000000002E-2</v>
      </c>
      <c r="CG156" s="4"/>
    </row>
    <row r="157" spans="2:85" ht="18" customHeight="1" x14ac:dyDescent="0.25">
      <c r="B157" s="191" t="s">
        <v>90</v>
      </c>
      <c r="C157" s="192"/>
      <c r="D157" s="192"/>
      <c r="E157" s="192"/>
      <c r="F157" s="192"/>
      <c r="G157" s="192"/>
      <c r="H157" s="192"/>
      <c r="I157" s="192"/>
      <c r="J157" s="192"/>
      <c r="K157" s="192"/>
      <c r="L157" s="192"/>
      <c r="M157" s="193"/>
      <c r="N157" s="9" t="s">
        <v>33</v>
      </c>
      <c r="O157" s="9"/>
      <c r="P157" s="10">
        <f>Q157*Q153+R157*R153+S157*S153+T157*T153+U157*U153+V157*V153+W157*W153+X157*X153</f>
        <v>0</v>
      </c>
      <c r="Q157" s="11">
        <v>5.0000000000000001E-3</v>
      </c>
      <c r="R157" s="11">
        <v>5.0000000000000001E-3</v>
      </c>
      <c r="S157" s="11">
        <v>5.0000000000000001E-3</v>
      </c>
      <c r="T157" s="11">
        <v>5.0000000000000001E-3</v>
      </c>
      <c r="U157" s="11">
        <v>5.0000000000000001E-3</v>
      </c>
      <c r="V157" s="11">
        <v>5.0000000000000001E-3</v>
      </c>
      <c r="W157" s="11">
        <v>5.0000000000000001E-3</v>
      </c>
      <c r="X157" s="11">
        <v>5.0000000000000001E-3</v>
      </c>
      <c r="Y157" s="4"/>
      <c r="Z157" s="9" t="s">
        <v>35</v>
      </c>
      <c r="AA157" s="9"/>
      <c r="AB157" s="10"/>
      <c r="AC157" s="11" t="s">
        <v>36</v>
      </c>
      <c r="AD157" s="11" t="s">
        <v>36</v>
      </c>
      <c r="AE157" s="11" t="s">
        <v>36</v>
      </c>
      <c r="AF157" s="11" t="s">
        <v>36</v>
      </c>
      <c r="AG157" s="11" t="s">
        <v>36</v>
      </c>
      <c r="AH157" s="11" t="s">
        <v>36</v>
      </c>
      <c r="AI157" s="11" t="s">
        <v>36</v>
      </c>
      <c r="AJ157" s="11" t="s">
        <v>36</v>
      </c>
      <c r="AK157" s="4"/>
      <c r="AL157" s="9" t="s">
        <v>31</v>
      </c>
      <c r="AM157" s="9"/>
      <c r="AN157" s="10">
        <f>AO157*AO153+AP157*AP153+AQ157*AQ153+AR157*AR153+AS157*AS153+AT157*AT153+AU157*AU153+AV157*AV153</f>
        <v>1.2</v>
      </c>
      <c r="AO157" s="11">
        <f t="shared" si="72"/>
        <v>2.0250000000000001E-2</v>
      </c>
      <c r="AP157" s="11">
        <f t="shared" si="72"/>
        <v>2.2499999999999999E-2</v>
      </c>
      <c r="AQ157" s="11">
        <v>2.5000000000000001E-2</v>
      </c>
      <c r="AR157" s="11">
        <f t="shared" si="73"/>
        <v>3.0000000000000002E-2</v>
      </c>
      <c r="AS157" s="11">
        <f>AR157+(AR157*10%)</f>
        <v>3.3000000000000002E-2</v>
      </c>
      <c r="AT157" s="11">
        <v>7.4999999999999997E-2</v>
      </c>
      <c r="AU157" s="11">
        <f t="shared" si="74"/>
        <v>3.3000000000000002E-2</v>
      </c>
      <c r="AV157" s="11">
        <f>AR157</f>
        <v>3.0000000000000002E-2</v>
      </c>
      <c r="AW157" s="4"/>
      <c r="AX157" s="9" t="s">
        <v>56</v>
      </c>
      <c r="AY157" s="9"/>
      <c r="AZ157" s="10">
        <f>BA157*BA156+BB157*BB156+BC157*BC156+BD157*BD156+BE157*BE156+BF157*BF156+BG157*BG156+BH157*BH156</f>
        <v>0.84</v>
      </c>
      <c r="BA157" s="11">
        <f t="shared" ref="BA157:BB159" si="76">BB157-(BB157*10%)</f>
        <v>1.2149999999999999E-2</v>
      </c>
      <c r="BB157" s="11">
        <f t="shared" si="76"/>
        <v>1.35E-2</v>
      </c>
      <c r="BC157" s="11">
        <v>1.4999999999999999E-2</v>
      </c>
      <c r="BD157" s="11">
        <f>BC157+(BC157*20%)</f>
        <v>1.7999999999999999E-2</v>
      </c>
      <c r="BE157" s="11">
        <f>BD157+(BD157*10%)</f>
        <v>1.9799999999999998E-2</v>
      </c>
      <c r="BF157" s="11">
        <v>0.03</v>
      </c>
      <c r="BG157" s="11">
        <f>BE157</f>
        <v>1.9799999999999998E-2</v>
      </c>
      <c r="BH157" s="11">
        <f>BD157</f>
        <v>1.7999999999999999E-2</v>
      </c>
      <c r="BI157" s="4"/>
      <c r="BJ157" s="9" t="s">
        <v>32</v>
      </c>
      <c r="BK157" s="9"/>
      <c r="BL157" s="10">
        <f>BM157*BM155+BN157*BN155+BO157*BO155+BP157*BP155+BQ157*BQ155+BR157*BR155+BS157*BS155+BT157*BT155</f>
        <v>2.1</v>
      </c>
      <c r="BM157" s="11">
        <f>BN157-(BN157*10%)</f>
        <v>2.0250000000000001E-2</v>
      </c>
      <c r="BN157" s="11">
        <f>BO157-(BO157*10%)</f>
        <v>2.2499999999999999E-2</v>
      </c>
      <c r="BO157" s="11">
        <v>2.5000000000000001E-2</v>
      </c>
      <c r="BP157" s="11">
        <f>BO157+(BO157*20%)</f>
        <v>3.0000000000000002E-2</v>
      </c>
      <c r="BQ157" s="11">
        <f>BP157+(BP157*10%)</f>
        <v>3.3000000000000002E-2</v>
      </c>
      <c r="BR157" s="11">
        <v>7.4999999999999997E-2</v>
      </c>
      <c r="BS157" s="11">
        <f>BQ157</f>
        <v>3.3000000000000002E-2</v>
      </c>
      <c r="BT157" s="11">
        <f>BP157</f>
        <v>3.0000000000000002E-2</v>
      </c>
      <c r="BU157" s="4"/>
      <c r="BV157" s="9" t="s">
        <v>39</v>
      </c>
      <c r="BW157" s="9"/>
      <c r="BX157" s="10">
        <f>BY157*BY153+BZ157*BZ153+CA157*CA153+CB157*CB153+CC157*CC153+CD157*CD153+CE157*CE153+CF157*CF153</f>
        <v>1.9240000000000002</v>
      </c>
      <c r="BY157" s="11">
        <f t="shared" si="75"/>
        <v>1.6200000000000003E-2</v>
      </c>
      <c r="BZ157" s="11">
        <f t="shared" si="75"/>
        <v>1.8000000000000002E-2</v>
      </c>
      <c r="CA157" s="11">
        <v>0.02</v>
      </c>
      <c r="CB157" s="11">
        <f>CA157+(CA157*20%)</f>
        <v>2.4E-2</v>
      </c>
      <c r="CC157" s="11">
        <f>CB157</f>
        <v>2.4E-2</v>
      </c>
      <c r="CD157" s="11">
        <v>0.05</v>
      </c>
      <c r="CE157" s="11">
        <f>CC157</f>
        <v>2.4E-2</v>
      </c>
      <c r="CF157" s="11">
        <f>CA157</f>
        <v>0.02</v>
      </c>
      <c r="CG157" s="4"/>
    </row>
    <row r="158" spans="2:85" ht="18" customHeight="1" x14ac:dyDescent="0.25">
      <c r="B158" s="4"/>
      <c r="C158" s="4"/>
      <c r="D158" s="5" t="s">
        <v>15</v>
      </c>
      <c r="E158" s="5" t="s">
        <v>16</v>
      </c>
      <c r="F158" s="5" t="s">
        <v>17</v>
      </c>
      <c r="G158" s="5" t="s">
        <v>18</v>
      </c>
      <c r="H158" s="5" t="s">
        <v>19</v>
      </c>
      <c r="I158" s="5" t="s">
        <v>20</v>
      </c>
      <c r="J158" s="5" t="s">
        <v>21</v>
      </c>
      <c r="K158" s="5" t="s">
        <v>22</v>
      </c>
      <c r="L158" s="5" t="s">
        <v>23</v>
      </c>
      <c r="M158" s="5"/>
      <c r="N158" s="9" t="s">
        <v>35</v>
      </c>
      <c r="O158" s="4"/>
      <c r="P158" s="10"/>
      <c r="Q158" s="11" t="s">
        <v>36</v>
      </c>
      <c r="R158" s="11" t="s">
        <v>36</v>
      </c>
      <c r="S158" s="11" t="s">
        <v>36</v>
      </c>
      <c r="T158" s="11" t="s">
        <v>36</v>
      </c>
      <c r="U158" s="11" t="s">
        <v>36</v>
      </c>
      <c r="V158" s="11" t="s">
        <v>36</v>
      </c>
      <c r="W158" s="11" t="s">
        <v>36</v>
      </c>
      <c r="X158" s="11" t="s">
        <v>36</v>
      </c>
      <c r="Y158" s="4"/>
      <c r="AL158" s="9" t="s">
        <v>91</v>
      </c>
      <c r="AM158" s="9"/>
      <c r="AN158" s="10">
        <f>AO158*AO153+AP158*AP153+AQ158*AQ153+AR158*AR153+AS158*AS153+AT158*AT153+AU158*AU153+AV158*AV153</f>
        <v>0.8</v>
      </c>
      <c r="AO158" s="11">
        <f t="shared" si="72"/>
        <v>2.4299999999999999E-2</v>
      </c>
      <c r="AP158" s="11">
        <f t="shared" si="72"/>
        <v>2.7E-2</v>
      </c>
      <c r="AQ158" s="11">
        <v>0.03</v>
      </c>
      <c r="AR158" s="11">
        <f t="shared" si="73"/>
        <v>3.5999999999999997E-2</v>
      </c>
      <c r="AS158" s="11">
        <f>AR158</f>
        <v>3.5999999999999997E-2</v>
      </c>
      <c r="AT158" s="11">
        <v>0.05</v>
      </c>
      <c r="AU158" s="11">
        <f t="shared" si="74"/>
        <v>3.5999999999999997E-2</v>
      </c>
      <c r="AV158" s="11">
        <f>AQ158</f>
        <v>0.03</v>
      </c>
      <c r="AW158" s="4"/>
      <c r="AX158" s="9" t="s">
        <v>92</v>
      </c>
      <c r="AY158" s="9"/>
      <c r="AZ158" s="10">
        <f>BA158*BA156+BB158*BB156+BC158*BC156+BD158*BD156+BE158*BE156+BF158*BF156+BG158*BG156+BH158*BH156</f>
        <v>0.56000000000000005</v>
      </c>
      <c r="BA158" s="11">
        <f t="shared" si="76"/>
        <v>8.1000000000000013E-3</v>
      </c>
      <c r="BB158" s="11">
        <f t="shared" si="76"/>
        <v>9.0000000000000011E-3</v>
      </c>
      <c r="BC158" s="11">
        <v>0.01</v>
      </c>
      <c r="BD158" s="11">
        <f>BC158+(BC158*20%)</f>
        <v>1.2E-2</v>
      </c>
      <c r="BE158" s="11">
        <f>BD158+(BD158*10%)</f>
        <v>1.32E-2</v>
      </c>
      <c r="BF158" s="11">
        <v>0.02</v>
      </c>
      <c r="BG158" s="11">
        <f>BE158</f>
        <v>1.32E-2</v>
      </c>
      <c r="BH158" s="11">
        <f>BD158</f>
        <v>1.2E-2</v>
      </c>
      <c r="BI158" s="4"/>
      <c r="BJ158" s="9" t="s">
        <v>33</v>
      </c>
      <c r="BK158" s="9"/>
      <c r="BL158" s="10">
        <f>BM158*BM155+BN158*BN155+BO158*BO155+BP158*BP155+BQ158*BQ155+BR158*BR155+BS158*BS155+BT158*BT155</f>
        <v>0.14000000000000001</v>
      </c>
      <c r="BM158" s="11">
        <v>5.0000000000000001E-3</v>
      </c>
      <c r="BN158" s="11">
        <v>5.0000000000000001E-3</v>
      </c>
      <c r="BO158" s="11">
        <v>5.0000000000000001E-3</v>
      </c>
      <c r="BP158" s="11">
        <v>5.0000000000000001E-3</v>
      </c>
      <c r="BQ158" s="11">
        <v>5.0000000000000001E-3</v>
      </c>
      <c r="BR158" s="11">
        <v>5.0000000000000001E-3</v>
      </c>
      <c r="BS158" s="11">
        <v>5.0000000000000001E-3</v>
      </c>
      <c r="BT158" s="11">
        <v>5.0000000000000001E-3</v>
      </c>
      <c r="BU158" s="4"/>
      <c r="BV158" s="9" t="s">
        <v>43</v>
      </c>
      <c r="BW158" s="9"/>
      <c r="BX158" s="10">
        <f>BY158*BY153+BZ158*BZ153+CA158*CA153+CB158*CB153+CC158*CC153+CD158*CD153+CE158*CE153+CF158*CF153</f>
        <v>1.9300000000000002</v>
      </c>
      <c r="BY158" s="11">
        <f t="shared" si="75"/>
        <v>2.0250000000000001E-2</v>
      </c>
      <c r="BZ158" s="11">
        <f t="shared" si="75"/>
        <v>2.2499999999999999E-2</v>
      </c>
      <c r="CA158" s="11">
        <v>2.5000000000000001E-2</v>
      </c>
      <c r="CB158" s="11">
        <f>CA158+(CA158*20%)</f>
        <v>3.0000000000000002E-2</v>
      </c>
      <c r="CC158" s="11">
        <f>CB158</f>
        <v>3.0000000000000002E-2</v>
      </c>
      <c r="CD158" s="11">
        <v>0.05</v>
      </c>
      <c r="CE158" s="11">
        <f>CC158</f>
        <v>3.0000000000000002E-2</v>
      </c>
      <c r="CF158" s="11">
        <f>CA158</f>
        <v>2.5000000000000001E-2</v>
      </c>
      <c r="CG158" s="4"/>
    </row>
    <row r="159" spans="2:85" ht="18" customHeight="1" x14ac:dyDescent="0.25">
      <c r="B159" s="6" t="s">
        <v>24</v>
      </c>
      <c r="C159" s="6"/>
      <c r="D159" s="7">
        <f>SUM(E159:M159)</f>
        <v>0</v>
      </c>
      <c r="E159" s="7"/>
      <c r="F159" s="7"/>
      <c r="G159" s="7"/>
      <c r="H159" s="7"/>
      <c r="I159" s="7"/>
      <c r="J159" s="7"/>
      <c r="K159" s="7"/>
      <c r="L159" s="7"/>
      <c r="M159" s="8"/>
      <c r="N159" s="191" t="s">
        <v>93</v>
      </c>
      <c r="O159" s="192"/>
      <c r="P159" s="192"/>
      <c r="Q159" s="192"/>
      <c r="R159" s="192"/>
      <c r="S159" s="192"/>
      <c r="T159" s="192"/>
      <c r="U159" s="192"/>
      <c r="V159" s="192"/>
      <c r="W159" s="192"/>
      <c r="X159" s="192"/>
      <c r="Y159" s="193"/>
      <c r="AL159" s="9" t="s">
        <v>39</v>
      </c>
      <c r="AM159" s="9"/>
      <c r="AN159" s="10">
        <f>AO159*AO153+AP159*AP153+AQ159*AQ153+AR159*AR153+AS159*AS153+AT159*AT153+AU159*AU153+AV159*AV153</f>
        <v>0.8</v>
      </c>
      <c r="AO159" s="11">
        <f t="shared" si="72"/>
        <v>1.6200000000000003E-2</v>
      </c>
      <c r="AP159" s="11">
        <f t="shared" si="72"/>
        <v>1.8000000000000002E-2</v>
      </c>
      <c r="AQ159" s="11">
        <v>0.02</v>
      </c>
      <c r="AR159" s="11">
        <f t="shared" si="73"/>
        <v>2.4E-2</v>
      </c>
      <c r="AS159" s="11">
        <f>AR159</f>
        <v>2.4E-2</v>
      </c>
      <c r="AT159" s="11">
        <v>0.05</v>
      </c>
      <c r="AU159" s="11">
        <f t="shared" si="74"/>
        <v>2.4E-2</v>
      </c>
      <c r="AV159" s="11">
        <f>AQ159</f>
        <v>0.02</v>
      </c>
      <c r="AW159" s="4"/>
      <c r="AX159" s="9" t="s">
        <v>48</v>
      </c>
      <c r="AY159" s="9"/>
      <c r="AZ159" s="10">
        <f>BA159*BA156+BB159*BB156+BC159*BC156+BD159*BD156+BE159*BE156+BF159*BF156+BG159*BG156+BH159*BH156</f>
        <v>2.2400000000000002</v>
      </c>
      <c r="BA159" s="11">
        <f t="shared" si="76"/>
        <v>3.2400000000000005E-2</v>
      </c>
      <c r="BB159" s="11">
        <f t="shared" si="76"/>
        <v>3.6000000000000004E-2</v>
      </c>
      <c r="BC159" s="11">
        <v>0.04</v>
      </c>
      <c r="BD159" s="11">
        <f>BC159+(BC159*20%)</f>
        <v>4.8000000000000001E-2</v>
      </c>
      <c r="BE159" s="11">
        <f>BD159+(BD159*10%)</f>
        <v>5.28E-2</v>
      </c>
      <c r="BF159" s="11">
        <v>0.08</v>
      </c>
      <c r="BG159" s="11">
        <f>BE159</f>
        <v>5.28E-2</v>
      </c>
      <c r="BH159" s="11">
        <f>BD159</f>
        <v>4.8000000000000001E-2</v>
      </c>
      <c r="BI159" s="4"/>
      <c r="BJ159" s="9" t="s">
        <v>35</v>
      </c>
      <c r="BK159" s="9"/>
      <c r="BL159" s="4"/>
      <c r="BM159" s="4" t="s">
        <v>36</v>
      </c>
      <c r="BN159" s="4" t="s">
        <v>36</v>
      </c>
      <c r="BO159" s="4" t="s">
        <v>36</v>
      </c>
      <c r="BP159" s="4" t="s">
        <v>36</v>
      </c>
      <c r="BQ159" s="4" t="s">
        <v>36</v>
      </c>
      <c r="BR159" s="4" t="s">
        <v>36</v>
      </c>
      <c r="BS159" s="4" t="s">
        <v>36</v>
      </c>
      <c r="BT159" s="4" t="s">
        <v>36</v>
      </c>
      <c r="BU159" s="4"/>
      <c r="BV159" s="9" t="s">
        <v>33</v>
      </c>
      <c r="BW159" s="9"/>
      <c r="BX159" s="10">
        <f>BY159*BY153+BZ159*BZ153+CA159*CA153+CB159*CB153+CC159*CC153+CD159*CD153+CE159*CE153+CF159*CF153</f>
        <v>0.19500000000000001</v>
      </c>
      <c r="BY159" s="11">
        <v>5.0000000000000001E-3</v>
      </c>
      <c r="BZ159" s="11">
        <v>5.0000000000000001E-3</v>
      </c>
      <c r="CA159" s="11">
        <v>5.0000000000000001E-3</v>
      </c>
      <c r="CB159" s="11">
        <v>5.0000000000000001E-3</v>
      </c>
      <c r="CC159" s="11">
        <v>5.0000000000000001E-3</v>
      </c>
      <c r="CD159" s="11">
        <v>5.0000000000000001E-3</v>
      </c>
      <c r="CE159" s="11">
        <v>5.0000000000000001E-3</v>
      </c>
      <c r="CF159" s="11">
        <v>5.0000000000000001E-3</v>
      </c>
      <c r="CG159" s="4"/>
    </row>
    <row r="160" spans="2:85" ht="18" customHeight="1" x14ac:dyDescent="0.25">
      <c r="B160" s="9" t="s">
        <v>94</v>
      </c>
      <c r="C160" s="9"/>
      <c r="D160" s="10">
        <f>E160*E159+F160*F159+G160*G159+H160*H159+I160*I159+J160*J159+K160*K159+L160*L159</f>
        <v>0</v>
      </c>
      <c r="E160" s="11">
        <f t="shared" ref="E160:F162" si="77">F160-(F160*10%)</f>
        <v>0.12150000000000001</v>
      </c>
      <c r="F160" s="11">
        <f t="shared" si="77"/>
        <v>0.13500000000000001</v>
      </c>
      <c r="G160" s="11">
        <v>0.15</v>
      </c>
      <c r="H160" s="11">
        <f>G160+(G160*20%)</f>
        <v>0.18</v>
      </c>
      <c r="I160" s="11">
        <v>0.2</v>
      </c>
      <c r="J160" s="11">
        <v>0.3</v>
      </c>
      <c r="K160" s="11">
        <f>I160</f>
        <v>0.2</v>
      </c>
      <c r="L160" s="11">
        <f>H160</f>
        <v>0.18</v>
      </c>
      <c r="M160" s="4"/>
      <c r="N160" s="4"/>
      <c r="O160" s="9"/>
      <c r="P160" s="5" t="s">
        <v>15</v>
      </c>
      <c r="Q160" s="5" t="s">
        <v>16</v>
      </c>
      <c r="R160" s="5" t="s">
        <v>17</v>
      </c>
      <c r="S160" s="5" t="s">
        <v>18</v>
      </c>
      <c r="T160" s="5" t="s">
        <v>19</v>
      </c>
      <c r="U160" s="5" t="s">
        <v>20</v>
      </c>
      <c r="V160" s="5" t="s">
        <v>21</v>
      </c>
      <c r="W160" s="5" t="s">
        <v>22</v>
      </c>
      <c r="X160" s="5" t="s">
        <v>23</v>
      </c>
      <c r="Y160" s="5"/>
      <c r="AL160" s="9" t="s">
        <v>43</v>
      </c>
      <c r="AM160" s="9"/>
      <c r="AN160" s="10">
        <f>AO160*AO153+AP160*AP153+AQ160*AQ153+AR160*AR153+AS160*AS153+AT160*AT153+AU160*AU153+AV160*AV153</f>
        <v>0.8</v>
      </c>
      <c r="AO160" s="11">
        <f t="shared" si="72"/>
        <v>2.0250000000000001E-2</v>
      </c>
      <c r="AP160" s="11">
        <f t="shared" si="72"/>
        <v>2.2499999999999999E-2</v>
      </c>
      <c r="AQ160" s="11">
        <v>2.5000000000000001E-2</v>
      </c>
      <c r="AR160" s="11">
        <f t="shared" si="73"/>
        <v>3.0000000000000002E-2</v>
      </c>
      <c r="AS160" s="11">
        <f>AR160</f>
        <v>3.0000000000000002E-2</v>
      </c>
      <c r="AT160" s="11">
        <v>0.05</v>
      </c>
      <c r="AU160" s="11">
        <f t="shared" si="74"/>
        <v>3.0000000000000002E-2</v>
      </c>
      <c r="AV160" s="11">
        <f>AQ160</f>
        <v>2.5000000000000001E-2</v>
      </c>
      <c r="AW160" s="4"/>
      <c r="AX160" s="9" t="s">
        <v>33</v>
      </c>
      <c r="AY160" s="9"/>
      <c r="AZ160" s="10">
        <f>BA160*BA156+BB160*BB156+BC160*BC156+BD160*BD156+BE160*BE156+BF160*BF156+BG160*BG156+BH160*BH156</f>
        <v>0.14000000000000001</v>
      </c>
      <c r="BA160" s="11">
        <v>5.0000000000000001E-3</v>
      </c>
      <c r="BB160" s="11">
        <v>5.0000000000000001E-3</v>
      </c>
      <c r="BC160" s="11">
        <v>5.0000000000000001E-3</v>
      </c>
      <c r="BD160" s="11">
        <v>5.0000000000000001E-3</v>
      </c>
      <c r="BE160" s="11">
        <v>5.0000000000000001E-3</v>
      </c>
      <c r="BF160" s="11">
        <v>5.0000000000000001E-3</v>
      </c>
      <c r="BG160" s="11">
        <v>5.0000000000000001E-3</v>
      </c>
      <c r="BH160" s="11">
        <v>5.0000000000000001E-3</v>
      </c>
      <c r="BI160" s="4"/>
      <c r="BJ160" s="191" t="s">
        <v>95</v>
      </c>
      <c r="BK160" s="192"/>
      <c r="BL160" s="192"/>
      <c r="BM160" s="192"/>
      <c r="BN160" s="192"/>
      <c r="BO160" s="192"/>
      <c r="BP160" s="192"/>
      <c r="BQ160" s="192"/>
      <c r="BR160" s="192"/>
      <c r="BS160" s="192"/>
      <c r="BT160" s="192"/>
      <c r="BU160" s="193"/>
      <c r="BV160" s="9" t="s">
        <v>35</v>
      </c>
      <c r="BW160" s="9"/>
      <c r="BX160" s="15"/>
      <c r="BY160" s="4" t="s">
        <v>36</v>
      </c>
      <c r="BZ160" s="4" t="s">
        <v>36</v>
      </c>
      <c r="CA160" s="4" t="s">
        <v>36</v>
      </c>
      <c r="CB160" s="4" t="s">
        <v>36</v>
      </c>
      <c r="CC160" s="4" t="s">
        <v>36</v>
      </c>
      <c r="CD160" s="4" t="s">
        <v>36</v>
      </c>
      <c r="CE160" s="4" t="s">
        <v>36</v>
      </c>
      <c r="CF160" s="4" t="s">
        <v>36</v>
      </c>
      <c r="CG160" s="4"/>
    </row>
    <row r="161" spans="1:85" ht="18" customHeight="1" x14ac:dyDescent="0.25">
      <c r="B161" s="9" t="s">
        <v>51</v>
      </c>
      <c r="C161" s="9"/>
      <c r="D161" s="10">
        <f>E161*E159+F161*F159+G161*G159+H161*H159+I161*I159+J161*J159+K161*K159+L161*L159</f>
        <v>0</v>
      </c>
      <c r="E161" s="11">
        <f t="shared" si="77"/>
        <v>1.2149999999999999E-2</v>
      </c>
      <c r="F161" s="11">
        <f t="shared" si="77"/>
        <v>1.35E-2</v>
      </c>
      <c r="G161" s="11">
        <v>1.4999999999999999E-2</v>
      </c>
      <c r="H161" s="11">
        <f>G161+(G161*20%)</f>
        <v>1.7999999999999999E-2</v>
      </c>
      <c r="I161" s="11">
        <v>0.2</v>
      </c>
      <c r="J161" s="11">
        <v>0.03</v>
      </c>
      <c r="K161" s="11">
        <f>I161</f>
        <v>0.2</v>
      </c>
      <c r="L161" s="11">
        <f>H161</f>
        <v>1.7999999999999999E-2</v>
      </c>
      <c r="M161" s="4"/>
      <c r="N161" s="6"/>
      <c r="O161" s="9"/>
      <c r="P161" s="7"/>
      <c r="Q161" s="7"/>
      <c r="R161" s="7"/>
      <c r="S161" s="7"/>
      <c r="T161" s="7"/>
      <c r="U161" s="7"/>
      <c r="V161" s="7"/>
      <c r="W161" s="7"/>
      <c r="X161" s="7"/>
      <c r="Y161" s="8"/>
      <c r="AL161" s="9" t="s">
        <v>45</v>
      </c>
      <c r="AM161" s="9"/>
      <c r="AN161" s="10">
        <f>AO161*AO153+AP161*AP153+AQ161*AQ153+AR161*AR153+AS161*AS153+AT161*AT153+AU161*AU153+AV161*AV153</f>
        <v>0.32</v>
      </c>
      <c r="AO161" s="11">
        <f t="shared" si="72"/>
        <v>8.1000000000000013E-3</v>
      </c>
      <c r="AP161" s="11">
        <f t="shared" si="72"/>
        <v>9.0000000000000011E-3</v>
      </c>
      <c r="AQ161" s="11">
        <v>0.01</v>
      </c>
      <c r="AR161" s="11">
        <f t="shared" si="73"/>
        <v>1.2E-2</v>
      </c>
      <c r="AS161" s="11">
        <f>AR161</f>
        <v>1.2E-2</v>
      </c>
      <c r="AT161" s="11">
        <f>AQ161*2</f>
        <v>0.02</v>
      </c>
      <c r="AU161" s="11">
        <f t="shared" si="74"/>
        <v>1.2E-2</v>
      </c>
      <c r="AV161" s="11">
        <f>AQ161</f>
        <v>0.01</v>
      </c>
      <c r="AW161" s="4"/>
      <c r="AX161" s="9" t="s">
        <v>35</v>
      </c>
      <c r="AY161" s="9"/>
      <c r="AZ161" s="12"/>
      <c r="BA161" s="11" t="s">
        <v>36</v>
      </c>
      <c r="BB161" s="11" t="s">
        <v>36</v>
      </c>
      <c r="BC161" s="11" t="s">
        <v>36</v>
      </c>
      <c r="BD161" s="11" t="s">
        <v>36</v>
      </c>
      <c r="BE161" s="11" t="s">
        <v>36</v>
      </c>
      <c r="BF161" s="11" t="s">
        <v>36</v>
      </c>
      <c r="BG161" s="11" t="s">
        <v>36</v>
      </c>
      <c r="BH161" s="11" t="s">
        <v>36</v>
      </c>
      <c r="BI161" s="4"/>
      <c r="BJ161" s="4"/>
      <c r="BK161" s="4"/>
      <c r="BL161" s="5" t="s">
        <v>15</v>
      </c>
      <c r="BM161" s="5" t="s">
        <v>16</v>
      </c>
      <c r="BN161" s="5" t="s">
        <v>17</v>
      </c>
      <c r="BO161" s="5" t="s">
        <v>18</v>
      </c>
      <c r="BP161" s="5" t="s">
        <v>19</v>
      </c>
      <c r="BQ161" s="5" t="s">
        <v>20</v>
      </c>
      <c r="BR161" s="5" t="s">
        <v>21</v>
      </c>
      <c r="BS161" s="5" t="s">
        <v>22</v>
      </c>
      <c r="BT161" s="5" t="s">
        <v>23</v>
      </c>
      <c r="BU161" s="5"/>
    </row>
    <row r="162" spans="1:85" ht="18" customHeight="1" x14ac:dyDescent="0.25">
      <c r="B162" s="9" t="s">
        <v>54</v>
      </c>
      <c r="C162" s="9"/>
      <c r="D162" s="10">
        <f>E162*E159+F162*F159+G162*G159+H162*H159+I162*I159+J162*J159+K162*K159+L162*L159</f>
        <v>0</v>
      </c>
      <c r="E162" s="11">
        <f t="shared" si="77"/>
        <v>3.2399999999999998E-3</v>
      </c>
      <c r="F162" s="11">
        <f t="shared" si="77"/>
        <v>3.5999999999999999E-3</v>
      </c>
      <c r="G162" s="11">
        <v>4.0000000000000001E-3</v>
      </c>
      <c r="H162" s="11">
        <f>G162+(G162*20%)</f>
        <v>4.8000000000000004E-3</v>
      </c>
      <c r="I162" s="11">
        <f>H162+(H162*10%)</f>
        <v>5.2800000000000008E-3</v>
      </c>
      <c r="J162" s="11">
        <v>5.0000000000000001E-3</v>
      </c>
      <c r="K162" s="11">
        <f>I162</f>
        <v>5.2800000000000008E-3</v>
      </c>
      <c r="L162" s="11">
        <f>H162</f>
        <v>4.8000000000000004E-3</v>
      </c>
      <c r="M162" s="4"/>
      <c r="N162" s="9" t="s">
        <v>96</v>
      </c>
      <c r="O162" s="9"/>
      <c r="P162" s="15"/>
      <c r="Q162" s="15"/>
      <c r="R162" s="15"/>
      <c r="S162" s="15"/>
      <c r="T162" s="15"/>
      <c r="U162" s="4"/>
      <c r="V162" s="4"/>
      <c r="W162" s="4"/>
      <c r="X162" s="4"/>
      <c r="Y162" s="4"/>
      <c r="AL162" s="9" t="s">
        <v>33</v>
      </c>
      <c r="AM162" s="9"/>
      <c r="AN162" s="10">
        <f>AO162*AO153+AP162*AP153+AQ162*AQ153+AR162*AR153+AS162*AS153+AT162*AT153+AU162*AU153+AV162*AV153</f>
        <v>0.08</v>
      </c>
      <c r="AO162" s="11">
        <v>5.0000000000000001E-3</v>
      </c>
      <c r="AP162" s="11">
        <v>5.0000000000000001E-3</v>
      </c>
      <c r="AQ162" s="11">
        <v>5.0000000000000001E-3</v>
      </c>
      <c r="AR162" s="11">
        <v>5.0000000000000001E-3</v>
      </c>
      <c r="AS162" s="11">
        <v>5.0000000000000001E-3</v>
      </c>
      <c r="AT162" s="11">
        <v>5.0000000000000001E-3</v>
      </c>
      <c r="AU162" s="11">
        <v>5.0000000000000001E-3</v>
      </c>
      <c r="AV162" s="11">
        <v>5.0000000000000001E-3</v>
      </c>
      <c r="AW162" s="4"/>
      <c r="BJ162" s="6" t="s">
        <v>24</v>
      </c>
      <c r="BK162" s="6"/>
      <c r="BL162" s="7">
        <f>SUM(BM162:BU162)</f>
        <v>342</v>
      </c>
      <c r="BM162" s="7">
        <v>138</v>
      </c>
      <c r="BN162" s="7">
        <v>42</v>
      </c>
      <c r="BO162" s="7">
        <v>45</v>
      </c>
      <c r="BP162" s="7"/>
      <c r="BQ162" s="7">
        <v>53</v>
      </c>
      <c r="BR162" s="7">
        <v>39</v>
      </c>
      <c r="BS162" s="7">
        <v>5</v>
      </c>
      <c r="BT162" s="7">
        <v>20</v>
      </c>
      <c r="BU162" s="8"/>
    </row>
    <row r="163" spans="1:85" ht="18" customHeight="1" x14ac:dyDescent="0.25">
      <c r="B163" s="9" t="s">
        <v>33</v>
      </c>
      <c r="C163" s="9"/>
      <c r="D163" s="10">
        <f>E163*E159+F163*F159+G163*G159+H163*H159+I163*I159+J163*J159+K163*K159+L163*L159</f>
        <v>0</v>
      </c>
      <c r="E163" s="11">
        <v>5.0000000000000001E-3</v>
      </c>
      <c r="F163" s="11">
        <v>5.0000000000000001E-3</v>
      </c>
      <c r="G163" s="11">
        <v>5.0000000000000001E-3</v>
      </c>
      <c r="H163" s="11">
        <v>5.0000000000000001E-3</v>
      </c>
      <c r="I163" s="11">
        <v>5.0000000000000001E-3</v>
      </c>
      <c r="J163" s="11">
        <v>5.0000000000000001E-3</v>
      </c>
      <c r="K163" s="11">
        <v>5.0000000000000001E-3</v>
      </c>
      <c r="L163" s="11">
        <v>5.0000000000000001E-3</v>
      </c>
      <c r="M163" s="4"/>
      <c r="N163" s="9" t="s">
        <v>32</v>
      </c>
      <c r="O163" s="9"/>
      <c r="P163" s="15"/>
      <c r="Q163" s="11"/>
      <c r="R163" s="11"/>
      <c r="S163" s="11"/>
      <c r="T163" s="11"/>
      <c r="U163" s="11"/>
      <c r="V163" s="11"/>
      <c r="W163" s="11"/>
      <c r="X163" s="11"/>
      <c r="Y163" s="4"/>
      <c r="AL163" s="9" t="s">
        <v>35</v>
      </c>
      <c r="AM163" s="9"/>
      <c r="AN163" s="15"/>
      <c r="AO163" s="4" t="s">
        <v>36</v>
      </c>
      <c r="AP163" s="4" t="s">
        <v>36</v>
      </c>
      <c r="AQ163" s="4" t="s">
        <v>36</v>
      </c>
      <c r="AR163" s="4" t="s">
        <v>36</v>
      </c>
      <c r="AS163" s="4" t="s">
        <v>36</v>
      </c>
      <c r="AT163" s="4" t="s">
        <v>36</v>
      </c>
      <c r="AU163" s="4" t="s">
        <v>36</v>
      </c>
      <c r="AV163" s="4" t="s">
        <v>36</v>
      </c>
      <c r="AW163" s="4"/>
      <c r="BJ163" s="9" t="s">
        <v>94</v>
      </c>
      <c r="BK163" s="9"/>
      <c r="BL163" s="10">
        <f>BM163*BM162+BN163*BN162+BO163*BO162+BP163*BP162+BQ163*BQ162+BR163*BR162+BS163*BS162+BT163*BT162</f>
        <v>19.004999999999999</v>
      </c>
      <c r="BM163" s="11">
        <f t="shared" ref="BM163:BN165" si="78">BN163-(BN163*10%)</f>
        <v>4.0500000000000001E-2</v>
      </c>
      <c r="BN163" s="11">
        <f t="shared" si="78"/>
        <v>4.4999999999999998E-2</v>
      </c>
      <c r="BO163" s="11">
        <v>0.05</v>
      </c>
      <c r="BP163" s="11">
        <f t="shared" ref="BP163:BQ165" si="79">BO163+(BO163*20%)</f>
        <v>6.0000000000000005E-2</v>
      </c>
      <c r="BQ163" s="11">
        <f t="shared" si="79"/>
        <v>7.2000000000000008E-2</v>
      </c>
      <c r="BR163" s="11">
        <v>0.1</v>
      </c>
      <c r="BS163" s="11">
        <f>BQ163</f>
        <v>7.2000000000000008E-2</v>
      </c>
      <c r="BT163" s="11">
        <f>BP163</f>
        <v>6.0000000000000005E-2</v>
      </c>
      <c r="BU163" s="4"/>
    </row>
    <row r="164" spans="1:85" ht="18" customHeight="1" x14ac:dyDescent="0.25">
      <c r="B164" s="9" t="s">
        <v>35</v>
      </c>
      <c r="C164" s="9"/>
      <c r="D164" s="15"/>
      <c r="E164" s="11" t="s">
        <v>36</v>
      </c>
      <c r="F164" s="11" t="s">
        <v>36</v>
      </c>
      <c r="G164" s="11" t="s">
        <v>36</v>
      </c>
      <c r="H164" s="11" t="s">
        <v>36</v>
      </c>
      <c r="I164" s="11" t="s">
        <v>36</v>
      </c>
      <c r="J164" s="11" t="s">
        <v>36</v>
      </c>
      <c r="K164" s="11" t="s">
        <v>36</v>
      </c>
      <c r="L164" s="11" t="s">
        <v>36</v>
      </c>
      <c r="M164" s="4"/>
      <c r="N164" s="9" t="s">
        <v>52</v>
      </c>
      <c r="O164" s="9"/>
      <c r="P164" s="15"/>
      <c r="Q164" s="11"/>
      <c r="R164" s="11"/>
      <c r="S164" s="11"/>
      <c r="T164" s="11"/>
      <c r="U164" s="11"/>
      <c r="V164" s="11"/>
      <c r="W164" s="11"/>
      <c r="X164" s="11"/>
      <c r="Y164" s="4"/>
      <c r="BJ164" s="9" t="s">
        <v>58</v>
      </c>
      <c r="BK164" s="9"/>
      <c r="BL164" s="10">
        <f>BM164*BM162+BN164*BN162+BO164*BO162+BP164*BP162+BQ164*BQ162+BR164*BR162+BS164*BS162+BT164*BT162</f>
        <v>19.004999999999999</v>
      </c>
      <c r="BM164" s="11">
        <f t="shared" si="78"/>
        <v>4.0500000000000001E-2</v>
      </c>
      <c r="BN164" s="11">
        <f t="shared" si="78"/>
        <v>4.4999999999999998E-2</v>
      </c>
      <c r="BO164" s="11">
        <v>0.05</v>
      </c>
      <c r="BP164" s="11">
        <f t="shared" si="79"/>
        <v>6.0000000000000005E-2</v>
      </c>
      <c r="BQ164" s="11">
        <f t="shared" si="79"/>
        <v>7.2000000000000008E-2</v>
      </c>
      <c r="BR164" s="11">
        <v>0.1</v>
      </c>
      <c r="BS164" s="11">
        <f>BQ164</f>
        <v>7.2000000000000008E-2</v>
      </c>
      <c r="BT164" s="11">
        <f>BP164</f>
        <v>6.0000000000000005E-2</v>
      </c>
      <c r="BU164" s="4"/>
    </row>
    <row r="165" spans="1:85" ht="18" customHeight="1" x14ac:dyDescent="0.25">
      <c r="N165" s="9" t="s">
        <v>35</v>
      </c>
      <c r="P165" s="4"/>
      <c r="Q165" s="4" t="s">
        <v>36</v>
      </c>
      <c r="R165" s="4" t="s">
        <v>36</v>
      </c>
      <c r="S165" s="4" t="s">
        <v>36</v>
      </c>
      <c r="T165" s="4" t="s">
        <v>36</v>
      </c>
      <c r="U165" s="4" t="s">
        <v>36</v>
      </c>
      <c r="V165" s="4" t="s">
        <v>36</v>
      </c>
      <c r="W165" s="4" t="s">
        <v>36</v>
      </c>
      <c r="X165" s="4" t="s">
        <v>36</v>
      </c>
      <c r="Y165" s="4"/>
      <c r="BJ165" s="9" t="s">
        <v>47</v>
      </c>
      <c r="BK165" s="9"/>
      <c r="BL165" s="10">
        <f>BM165*BM162+BN165*BN162+BO165*BO162+BP165*BP162+BQ165*BQ162+BR165*BR162+BS165*BS162+BT165*BT162</f>
        <v>19.004999999999999</v>
      </c>
      <c r="BM165" s="11">
        <f t="shared" si="78"/>
        <v>4.0500000000000001E-2</v>
      </c>
      <c r="BN165" s="11">
        <f t="shared" si="78"/>
        <v>4.4999999999999998E-2</v>
      </c>
      <c r="BO165" s="11">
        <v>0.05</v>
      </c>
      <c r="BP165" s="11">
        <f t="shared" si="79"/>
        <v>6.0000000000000005E-2</v>
      </c>
      <c r="BQ165" s="11">
        <f t="shared" si="79"/>
        <v>7.2000000000000008E-2</v>
      </c>
      <c r="BR165" s="11">
        <v>0.1</v>
      </c>
      <c r="BS165" s="11">
        <f>BQ165</f>
        <v>7.2000000000000008E-2</v>
      </c>
      <c r="BT165" s="11">
        <f>BP165</f>
        <v>6.0000000000000005E-2</v>
      </c>
      <c r="BU165" s="4"/>
    </row>
    <row r="166" spans="1:85" ht="18" customHeight="1" x14ac:dyDescent="0.25">
      <c r="BJ166" s="9" t="s">
        <v>33</v>
      </c>
      <c r="BK166" s="9"/>
      <c r="BL166" s="10">
        <f>BM166*BM162+BN166*BN162+BO166*BO162+BP166*BP162+BQ166*BQ162+BR166*BR162+BS166*BS162+BT166*BT162</f>
        <v>1.7100000000000002</v>
      </c>
      <c r="BM166" s="11">
        <v>5.0000000000000001E-3</v>
      </c>
      <c r="BN166" s="11">
        <v>5.0000000000000001E-3</v>
      </c>
      <c r="BO166" s="11">
        <v>5.0000000000000001E-3</v>
      </c>
      <c r="BP166" s="11">
        <v>5.0000000000000001E-3</v>
      </c>
      <c r="BQ166" s="11">
        <v>5.0000000000000001E-3</v>
      </c>
      <c r="BR166" s="11">
        <v>5.0000000000000001E-3</v>
      </c>
      <c r="BS166" s="11">
        <v>5.0000000000000001E-3</v>
      </c>
      <c r="BT166" s="11">
        <v>5.0000000000000001E-3</v>
      </c>
      <c r="BU166" s="4"/>
    </row>
    <row r="167" spans="1:85" ht="18" customHeight="1" x14ac:dyDescent="0.25">
      <c r="BJ167" s="9" t="s">
        <v>35</v>
      </c>
      <c r="BK167" s="9"/>
      <c r="BL167" s="4"/>
      <c r="BM167" s="4" t="s">
        <v>36</v>
      </c>
      <c r="BN167" s="4" t="s">
        <v>36</v>
      </c>
      <c r="BO167" s="4" t="s">
        <v>36</v>
      </c>
      <c r="BP167" s="4" t="s">
        <v>36</v>
      </c>
      <c r="BQ167" s="4" t="s">
        <v>36</v>
      </c>
      <c r="BR167" s="4" t="s">
        <v>36</v>
      </c>
      <c r="BS167" s="4" t="s">
        <v>36</v>
      </c>
      <c r="BT167" s="4" t="s">
        <v>36</v>
      </c>
      <c r="BU167" s="4"/>
    </row>
    <row r="168" spans="1:85" ht="18" customHeight="1" x14ac:dyDescent="0.25">
      <c r="B168" s="205" t="s">
        <v>97</v>
      </c>
      <c r="C168" s="205"/>
      <c r="D168" s="205"/>
      <c r="E168" s="205"/>
      <c r="F168" s="205"/>
      <c r="G168" s="205"/>
      <c r="H168" s="205"/>
      <c r="I168" s="205"/>
      <c r="J168" s="205"/>
      <c r="K168" s="205"/>
      <c r="L168" s="205"/>
      <c r="M168" s="205"/>
      <c r="N168" s="194" t="s">
        <v>60</v>
      </c>
      <c r="O168" s="195"/>
      <c r="P168" s="195"/>
      <c r="Q168" s="195"/>
      <c r="R168" s="195"/>
      <c r="S168" s="195"/>
      <c r="T168" s="195"/>
      <c r="U168" s="195"/>
      <c r="V168" s="195"/>
      <c r="W168" s="195"/>
      <c r="X168" s="195"/>
      <c r="Y168" s="196"/>
      <c r="Z168" s="194" t="s">
        <v>60</v>
      </c>
      <c r="AA168" s="195"/>
      <c r="AB168" s="195"/>
      <c r="AC168" s="195"/>
      <c r="AD168" s="195"/>
      <c r="AE168" s="195"/>
      <c r="AF168" s="195"/>
      <c r="AG168" s="195"/>
      <c r="AH168" s="195"/>
      <c r="AI168" s="195"/>
      <c r="AJ168" s="195"/>
      <c r="AK168" s="196"/>
      <c r="AL168" s="205" t="s">
        <v>97</v>
      </c>
      <c r="AM168" s="205"/>
      <c r="AN168" s="205"/>
      <c r="AO168" s="205"/>
      <c r="AP168" s="205"/>
      <c r="AQ168" s="205"/>
      <c r="AR168" s="205"/>
      <c r="AS168" s="205"/>
      <c r="AT168" s="205"/>
      <c r="AU168" s="205"/>
      <c r="AV168" s="205"/>
      <c r="AW168" s="205"/>
      <c r="AX168" s="194" t="s">
        <v>60</v>
      </c>
      <c r="AY168" s="195"/>
      <c r="AZ168" s="195"/>
      <c r="BA168" s="195"/>
      <c r="BB168" s="195"/>
      <c r="BC168" s="195"/>
      <c r="BD168" s="195"/>
      <c r="BE168" s="195"/>
      <c r="BF168" s="195"/>
      <c r="BG168" s="195"/>
      <c r="BH168" s="195"/>
      <c r="BI168" s="196"/>
      <c r="BJ168" s="205" t="s">
        <v>97</v>
      </c>
      <c r="BK168" s="205"/>
      <c r="BL168" s="205"/>
      <c r="BM168" s="205"/>
      <c r="BN168" s="205"/>
      <c r="BO168" s="205"/>
      <c r="BP168" s="205"/>
      <c r="BQ168" s="205"/>
      <c r="BR168" s="205"/>
      <c r="BS168" s="205"/>
      <c r="BT168" s="205"/>
      <c r="BU168" s="205"/>
      <c r="BV168" s="205" t="s">
        <v>60</v>
      </c>
      <c r="BW168" s="205"/>
      <c r="BX168" s="205"/>
      <c r="BY168" s="205"/>
      <c r="BZ168" s="205"/>
      <c r="CA168" s="205"/>
      <c r="CB168" s="205"/>
      <c r="CC168" s="205"/>
      <c r="CD168" s="205"/>
      <c r="CE168" s="205"/>
      <c r="CF168" s="205"/>
      <c r="CG168" s="205"/>
    </row>
    <row r="169" spans="1:85" ht="18" customHeight="1" x14ac:dyDescent="0.25">
      <c r="B169" s="4"/>
      <c r="C169" s="4"/>
      <c r="D169" s="5" t="s">
        <v>15</v>
      </c>
      <c r="E169" s="5" t="s">
        <v>16</v>
      </c>
      <c r="F169" s="5" t="s">
        <v>17</v>
      </c>
      <c r="G169" s="5" t="s">
        <v>18</v>
      </c>
      <c r="H169" s="5" t="s">
        <v>19</v>
      </c>
      <c r="I169" s="5" t="s">
        <v>20</v>
      </c>
      <c r="J169" s="5" t="s">
        <v>21</v>
      </c>
      <c r="K169" s="5" t="s">
        <v>22</v>
      </c>
      <c r="L169" s="5" t="s">
        <v>23</v>
      </c>
      <c r="M169" s="5"/>
      <c r="N169" s="4"/>
      <c r="O169" s="4"/>
      <c r="P169" s="5" t="s">
        <v>15</v>
      </c>
      <c r="Q169" s="5" t="s">
        <v>16</v>
      </c>
      <c r="R169" s="5" t="s">
        <v>17</v>
      </c>
      <c r="S169" s="5" t="s">
        <v>18</v>
      </c>
      <c r="T169" s="5" t="s">
        <v>19</v>
      </c>
      <c r="U169" s="5" t="s">
        <v>20</v>
      </c>
      <c r="V169" s="5" t="s">
        <v>21</v>
      </c>
      <c r="W169" s="5" t="s">
        <v>22</v>
      </c>
      <c r="X169" s="5" t="s">
        <v>23</v>
      </c>
      <c r="Y169" s="5"/>
      <c r="Z169" s="4"/>
      <c r="AA169" s="4"/>
      <c r="AB169" s="5" t="s">
        <v>15</v>
      </c>
      <c r="AC169" s="5" t="s">
        <v>16</v>
      </c>
      <c r="AD169" s="5" t="s">
        <v>17</v>
      </c>
      <c r="AE169" s="5" t="s">
        <v>18</v>
      </c>
      <c r="AF169" s="5" t="s">
        <v>19</v>
      </c>
      <c r="AG169" s="5" t="s">
        <v>20</v>
      </c>
      <c r="AH169" s="5" t="s">
        <v>21</v>
      </c>
      <c r="AI169" s="5" t="s">
        <v>22</v>
      </c>
      <c r="AJ169" s="5" t="s">
        <v>23</v>
      </c>
      <c r="AK169" s="5"/>
      <c r="AL169" s="4"/>
      <c r="AM169" s="4"/>
      <c r="AN169" s="5" t="s">
        <v>15</v>
      </c>
      <c r="AO169" s="5" t="s">
        <v>16</v>
      </c>
      <c r="AP169" s="5" t="s">
        <v>17</v>
      </c>
      <c r="AQ169" s="5" t="s">
        <v>18</v>
      </c>
      <c r="AR169" s="5" t="s">
        <v>19</v>
      </c>
      <c r="AS169" s="5" t="s">
        <v>20</v>
      </c>
      <c r="AT169" s="5" t="s">
        <v>21</v>
      </c>
      <c r="AU169" s="5" t="s">
        <v>22</v>
      </c>
      <c r="AV169" s="5" t="s">
        <v>23</v>
      </c>
      <c r="AW169" s="5"/>
      <c r="AX169" s="4"/>
      <c r="AY169" s="4"/>
      <c r="AZ169" s="5" t="s">
        <v>15</v>
      </c>
      <c r="BA169" s="5" t="s">
        <v>16</v>
      </c>
      <c r="BB169" s="5" t="s">
        <v>17</v>
      </c>
      <c r="BC169" s="5" t="s">
        <v>18</v>
      </c>
      <c r="BD169" s="5" t="s">
        <v>19</v>
      </c>
      <c r="BE169" s="5" t="s">
        <v>20</v>
      </c>
      <c r="BF169" s="5" t="s">
        <v>21</v>
      </c>
      <c r="BG169" s="5" t="s">
        <v>22</v>
      </c>
      <c r="BH169" s="5" t="s">
        <v>23</v>
      </c>
      <c r="BI169" s="5"/>
      <c r="BJ169" s="4"/>
      <c r="BK169" s="4"/>
      <c r="BL169" s="5" t="s">
        <v>15</v>
      </c>
      <c r="BM169" s="5" t="s">
        <v>16</v>
      </c>
      <c r="BN169" s="5" t="s">
        <v>17</v>
      </c>
      <c r="BO169" s="5" t="s">
        <v>18</v>
      </c>
      <c r="BP169" s="5" t="s">
        <v>19</v>
      </c>
      <c r="BQ169" s="5" t="s">
        <v>20</v>
      </c>
      <c r="BR169" s="5" t="s">
        <v>21</v>
      </c>
      <c r="BS169" s="5" t="s">
        <v>22</v>
      </c>
      <c r="BT169" s="5" t="s">
        <v>23</v>
      </c>
      <c r="BU169" s="5"/>
      <c r="BV169" s="4"/>
      <c r="BW169" s="4"/>
      <c r="BX169" s="5" t="s">
        <v>15</v>
      </c>
      <c r="BY169" s="5" t="s">
        <v>16</v>
      </c>
      <c r="BZ169" s="5" t="s">
        <v>17</v>
      </c>
      <c r="CA169" s="5" t="s">
        <v>18</v>
      </c>
      <c r="CB169" s="5" t="s">
        <v>19</v>
      </c>
      <c r="CC169" s="5" t="s">
        <v>20</v>
      </c>
      <c r="CD169" s="5" t="s">
        <v>21</v>
      </c>
      <c r="CE169" s="5" t="s">
        <v>22</v>
      </c>
      <c r="CF169" s="5" t="s">
        <v>23</v>
      </c>
      <c r="CG169" s="5"/>
    </row>
    <row r="170" spans="1:85" ht="18" customHeight="1" x14ac:dyDescent="0.25">
      <c r="B170" s="6" t="s">
        <v>24</v>
      </c>
      <c r="C170" s="6"/>
      <c r="D170" s="7">
        <f>SUM(E170:M170)</f>
        <v>0</v>
      </c>
      <c r="E170" s="7"/>
      <c r="F170" s="7"/>
      <c r="G170" s="7"/>
      <c r="H170" s="7"/>
      <c r="I170" s="7"/>
      <c r="J170" s="7"/>
      <c r="K170" s="7"/>
      <c r="L170" s="7"/>
      <c r="M170" s="4"/>
      <c r="N170" s="6" t="s">
        <v>24</v>
      </c>
      <c r="O170" s="6"/>
      <c r="P170" s="7">
        <f>SUM(Q170:Y170)</f>
        <v>0</v>
      </c>
      <c r="Q170" s="7"/>
      <c r="R170" s="7"/>
      <c r="S170" s="7"/>
      <c r="T170" s="7"/>
      <c r="U170" s="7"/>
      <c r="V170" s="7"/>
      <c r="W170" s="7"/>
      <c r="X170" s="7"/>
      <c r="Y170" s="4"/>
      <c r="Z170" s="6" t="s">
        <v>24</v>
      </c>
      <c r="AA170" s="6"/>
      <c r="AB170" s="7">
        <f>SUM(AC170:AK170)</f>
        <v>0</v>
      </c>
      <c r="AC170" s="7"/>
      <c r="AD170" s="7"/>
      <c r="AE170" s="7"/>
      <c r="AF170" s="7"/>
      <c r="AG170" s="7"/>
      <c r="AH170" s="7"/>
      <c r="AI170" s="7"/>
      <c r="AJ170" s="7"/>
      <c r="AK170" s="4"/>
      <c r="AL170" s="6" t="s">
        <v>24</v>
      </c>
      <c r="AM170" s="6"/>
      <c r="AN170" s="7">
        <f>SUM(AO170:AW170)</f>
        <v>0</v>
      </c>
      <c r="AO170" s="7"/>
      <c r="AP170" s="7"/>
      <c r="AQ170" s="7"/>
      <c r="AR170" s="7"/>
      <c r="AS170" s="7"/>
      <c r="AT170" s="7"/>
      <c r="AU170" s="7"/>
      <c r="AV170" s="7"/>
      <c r="AW170" s="4"/>
      <c r="AX170" s="6" t="s">
        <v>24</v>
      </c>
      <c r="AY170" s="6"/>
      <c r="AZ170" s="7">
        <f>SUM(BA170:BI170)</f>
        <v>0</v>
      </c>
      <c r="BA170" s="7"/>
      <c r="BB170" s="7"/>
      <c r="BC170" s="7"/>
      <c r="BD170" s="7"/>
      <c r="BE170" s="7"/>
      <c r="BF170" s="7"/>
      <c r="BG170" s="7"/>
      <c r="BH170" s="7"/>
      <c r="BI170" s="4"/>
      <c r="BJ170" s="6" t="s">
        <v>24</v>
      </c>
      <c r="BK170" s="6"/>
      <c r="BL170" s="7">
        <f>SUM(BM170:BU170)</f>
        <v>0</v>
      </c>
      <c r="BM170" s="7"/>
      <c r="BN170" s="7"/>
      <c r="BO170" s="7"/>
      <c r="BP170" s="7"/>
      <c r="BQ170" s="7"/>
      <c r="BR170" s="7"/>
      <c r="BS170" s="7"/>
      <c r="BT170" s="7"/>
      <c r="BU170" s="4"/>
      <c r="BV170" s="6" t="s">
        <v>24</v>
      </c>
      <c r="BW170" s="6"/>
      <c r="BX170" s="7">
        <f>SUM(BY170:CG170)</f>
        <v>0</v>
      </c>
      <c r="BY170" s="7"/>
      <c r="BZ170" s="7"/>
      <c r="CA170" s="7"/>
      <c r="CB170" s="7"/>
      <c r="CC170" s="7"/>
      <c r="CD170" s="7"/>
      <c r="CE170" s="7"/>
      <c r="CF170" s="7"/>
      <c r="CG170" s="4"/>
    </row>
    <row r="171" spans="1:85" ht="18" customHeight="1" x14ac:dyDescent="0.25">
      <c r="B171" s="9" t="s">
        <v>61</v>
      </c>
      <c r="C171" s="9"/>
      <c r="D171" s="10">
        <f>(E171*E170+F171*F170+G171*G170+H171*H170+I171*I170+J171*J170+K171*K170+L171*L170)/24</f>
        <v>0</v>
      </c>
      <c r="E171" s="14"/>
      <c r="F171" s="14"/>
      <c r="G171" s="14"/>
      <c r="H171" s="14"/>
      <c r="I171" s="14"/>
      <c r="J171" s="14"/>
      <c r="K171" s="14"/>
      <c r="L171" s="14"/>
      <c r="M171" s="4"/>
      <c r="N171" s="9" t="s">
        <v>60</v>
      </c>
      <c r="O171" s="9"/>
      <c r="P171" s="10">
        <f>Q171*Q170+R171*R170+S171*S170+T171*T170+U171*U170+V171*V170+W171*W170+X171*X170</f>
        <v>0</v>
      </c>
      <c r="Q171" s="14">
        <v>1</v>
      </c>
      <c r="R171" s="14">
        <v>1</v>
      </c>
      <c r="S171" s="14">
        <v>1</v>
      </c>
      <c r="T171" s="14">
        <v>1</v>
      </c>
      <c r="U171" s="14">
        <v>1</v>
      </c>
      <c r="V171" s="14">
        <v>1</v>
      </c>
      <c r="W171" s="14">
        <v>1</v>
      </c>
      <c r="X171" s="14">
        <v>1</v>
      </c>
      <c r="Y171" s="4"/>
      <c r="Z171" s="9" t="s">
        <v>60</v>
      </c>
      <c r="AA171" s="9"/>
      <c r="AB171" s="10">
        <f>AC171*AC170+AD171*AD170+AE171*AE170+AF171*AF170+AG171*AG170+AH171*AH170+AI171*AI170+AJ171*AJ170</f>
        <v>0</v>
      </c>
      <c r="AC171" s="14">
        <v>1</v>
      </c>
      <c r="AD171" s="14">
        <v>1</v>
      </c>
      <c r="AE171" s="14">
        <v>1</v>
      </c>
      <c r="AF171" s="14">
        <v>1</v>
      </c>
      <c r="AG171" s="14">
        <v>1</v>
      </c>
      <c r="AH171" s="14">
        <v>1</v>
      </c>
      <c r="AI171" s="14">
        <v>1</v>
      </c>
      <c r="AJ171" s="14">
        <v>1</v>
      </c>
      <c r="AK171" s="4"/>
      <c r="AL171" s="9" t="s">
        <v>61</v>
      </c>
      <c r="AM171" s="9"/>
      <c r="AN171" s="10">
        <f>(AO171*AO170+AP171*AP170+AQ171*AQ170+AR171*AR170+AS171*AS170+AT171*AT170+AU171*AU170+AV171*AV170)/24</f>
        <v>0</v>
      </c>
      <c r="AO171" s="14"/>
      <c r="AP171" s="14"/>
      <c r="AQ171" s="14"/>
      <c r="AR171" s="14"/>
      <c r="AS171" s="14"/>
      <c r="AT171" s="14"/>
      <c r="AU171" s="14"/>
      <c r="AV171" s="14"/>
      <c r="AW171" s="4"/>
      <c r="AX171" s="9" t="s">
        <v>60</v>
      </c>
      <c r="AY171" s="9"/>
      <c r="AZ171" s="10">
        <f>BA171*BA170+BB171*BB170+BC171*BC170+BD171*BD170+BE171*BE170+BF171*BF170+BG171*BG170+BH171*BH170</f>
        <v>0</v>
      </c>
      <c r="BA171" s="14">
        <v>1</v>
      </c>
      <c r="BB171" s="14">
        <v>1</v>
      </c>
      <c r="BC171" s="14">
        <v>1</v>
      </c>
      <c r="BD171" s="14">
        <v>1</v>
      </c>
      <c r="BE171" s="14">
        <v>1</v>
      </c>
      <c r="BF171" s="14">
        <v>1</v>
      </c>
      <c r="BG171" s="14">
        <v>1</v>
      </c>
      <c r="BH171" s="14">
        <v>1</v>
      </c>
      <c r="BI171" s="4"/>
      <c r="BJ171" s="9" t="s">
        <v>61</v>
      </c>
      <c r="BK171" s="9"/>
      <c r="BL171" s="10">
        <f>(BM171*BM170+BN171*BN170+BO171*BO170+BP171*BP170+BQ171*BQ170+BR171*BR170+BS171*BS170+BT171*BT170)/24</f>
        <v>0</v>
      </c>
      <c r="BM171" s="14"/>
      <c r="BN171" s="14"/>
      <c r="BO171" s="14"/>
      <c r="BP171" s="14"/>
      <c r="BQ171" s="14"/>
      <c r="BR171" s="14"/>
      <c r="BS171" s="14"/>
      <c r="BT171" s="14"/>
      <c r="BU171" s="4"/>
      <c r="BV171" s="9" t="s">
        <v>60</v>
      </c>
      <c r="BW171" s="9"/>
      <c r="BX171" s="10">
        <f>BY171*BY170+BZ171*BZ170+CA171*CA170+CB171*CB170+CC171*CC170+CD171*CD170+CE171*CE170+CF171*CF170</f>
        <v>0</v>
      </c>
      <c r="BY171" s="14">
        <v>1</v>
      </c>
      <c r="BZ171" s="14">
        <v>1</v>
      </c>
      <c r="CA171" s="14">
        <v>1</v>
      </c>
      <c r="CB171" s="14">
        <v>1</v>
      </c>
      <c r="CC171" s="14">
        <v>1</v>
      </c>
      <c r="CD171" s="14">
        <v>1</v>
      </c>
      <c r="CE171" s="14">
        <v>1</v>
      </c>
      <c r="CF171" s="14">
        <v>1</v>
      </c>
      <c r="CG171" s="4"/>
    </row>
    <row r="172" spans="1:85" ht="18" customHeight="1" x14ac:dyDescent="0.25">
      <c r="B172" s="9" t="s">
        <v>98</v>
      </c>
      <c r="C172" s="9"/>
      <c r="D172" s="10">
        <f>(E172*E170+F172*F170+G172*G170+H172*H170+I172*I170+J172*J170+K172*K170+L172*L170)/24</f>
        <v>0</v>
      </c>
      <c r="E172" s="14"/>
      <c r="F172" s="14"/>
      <c r="G172" s="14"/>
      <c r="H172" s="14"/>
      <c r="I172" s="14"/>
      <c r="J172" s="11">
        <v>0.33333333333333331</v>
      </c>
      <c r="K172" s="14"/>
      <c r="L172" s="14"/>
      <c r="M172" s="4"/>
      <c r="O172" s="9"/>
      <c r="AL172" s="9" t="s">
        <v>98</v>
      </c>
      <c r="AM172" s="9"/>
      <c r="AN172" s="10">
        <f>(AO172*AO170+AP172*AP170+AQ172*AQ170+AR172*AR170+AS172*AS170+AT172*AT170+AU172*AU170+AV172*AV170)/24</f>
        <v>0</v>
      </c>
      <c r="AO172" s="14"/>
      <c r="AP172" s="14"/>
      <c r="AQ172" s="14"/>
      <c r="AR172" s="14"/>
      <c r="AS172" s="14"/>
      <c r="AT172" s="11">
        <v>0.33333333333333331</v>
      </c>
      <c r="AU172" s="14"/>
      <c r="AV172" s="14"/>
      <c r="AW172" s="4"/>
      <c r="AX172" s="9"/>
      <c r="AY172" s="9"/>
      <c r="AZ172" s="10"/>
      <c r="BA172" s="14"/>
      <c r="BB172" s="14"/>
      <c r="BC172" s="14"/>
      <c r="BD172" s="14"/>
      <c r="BE172" s="14"/>
      <c r="BF172" s="14"/>
      <c r="BG172" s="14"/>
      <c r="BH172" s="14"/>
      <c r="BI172" s="4"/>
      <c r="BJ172" s="9" t="s">
        <v>98</v>
      </c>
      <c r="BK172" s="9"/>
      <c r="BL172" s="10">
        <f>(BM172*BM170+BN172*BN170+BO172*BO170+BP172*BP170+BQ172*BQ170+BR172*BR170+BS172*BS170+BT172*BT170)/24</f>
        <v>0</v>
      </c>
      <c r="BM172" s="14"/>
      <c r="BN172" s="14"/>
      <c r="BO172" s="14"/>
      <c r="BP172" s="14"/>
      <c r="BQ172" s="14"/>
      <c r="BR172" s="11">
        <v>0.33333333333333331</v>
      </c>
      <c r="BS172" s="14"/>
      <c r="BT172" s="14"/>
      <c r="BU172" s="4"/>
    </row>
    <row r="174" spans="1:85" ht="18.75" customHeight="1" x14ac:dyDescent="0.25">
      <c r="A174" s="1" t="s">
        <v>139</v>
      </c>
      <c r="B174" s="201" t="s">
        <v>1</v>
      </c>
      <c r="C174" s="201"/>
      <c r="D174" s="201"/>
      <c r="E174" s="201"/>
      <c r="F174" s="201"/>
      <c r="G174" s="201"/>
      <c r="H174" s="201"/>
      <c r="I174" s="201"/>
      <c r="J174" s="201"/>
      <c r="K174" s="201"/>
      <c r="L174" s="201"/>
      <c r="M174" s="201"/>
      <c r="N174" s="201" t="s">
        <v>2</v>
      </c>
      <c r="O174" s="201"/>
      <c r="P174" s="201"/>
      <c r="Q174" s="201"/>
      <c r="R174" s="201"/>
      <c r="S174" s="201"/>
      <c r="T174" s="201"/>
      <c r="U174" s="201"/>
      <c r="V174" s="201"/>
      <c r="W174" s="201"/>
      <c r="X174" s="201"/>
      <c r="Y174" s="201"/>
      <c r="Z174" s="201" t="s">
        <v>3</v>
      </c>
      <c r="AA174" s="201"/>
      <c r="AB174" s="201"/>
      <c r="AC174" s="201"/>
      <c r="AD174" s="201"/>
      <c r="AE174" s="201"/>
      <c r="AF174" s="201"/>
      <c r="AG174" s="201"/>
      <c r="AH174" s="201"/>
      <c r="AI174" s="201"/>
      <c r="AJ174" s="201"/>
      <c r="AK174" s="201"/>
      <c r="AL174" s="201" t="s">
        <v>4</v>
      </c>
      <c r="AM174" s="201"/>
      <c r="AN174" s="201"/>
      <c r="AO174" s="201"/>
      <c r="AP174" s="201"/>
      <c r="AQ174" s="201"/>
      <c r="AR174" s="201"/>
      <c r="AS174" s="201"/>
      <c r="AT174" s="201"/>
      <c r="AU174" s="201"/>
      <c r="AV174" s="201"/>
      <c r="AW174" s="201"/>
      <c r="AX174" s="202" t="s">
        <v>5</v>
      </c>
      <c r="AY174" s="203"/>
      <c r="AZ174" s="203"/>
      <c r="BA174" s="203"/>
      <c r="BB174" s="203"/>
      <c r="BC174" s="203"/>
      <c r="BD174" s="203"/>
      <c r="BE174" s="203"/>
      <c r="BF174" s="203"/>
      <c r="BG174" s="203"/>
      <c r="BH174" s="203"/>
      <c r="BI174" s="204"/>
      <c r="BJ174" s="202" t="s">
        <v>6</v>
      </c>
      <c r="BK174" s="203"/>
      <c r="BL174" s="203"/>
      <c r="BM174" s="203"/>
      <c r="BN174" s="203"/>
      <c r="BO174" s="203"/>
      <c r="BP174" s="203"/>
      <c r="BQ174" s="203"/>
      <c r="BR174" s="203"/>
      <c r="BS174" s="203"/>
      <c r="BT174" s="203"/>
      <c r="BU174" s="204"/>
      <c r="BV174" s="202" t="s">
        <v>7</v>
      </c>
      <c r="BW174" s="203"/>
      <c r="BX174" s="203"/>
      <c r="BY174" s="203"/>
      <c r="BZ174" s="203"/>
      <c r="CA174" s="203"/>
      <c r="CB174" s="203"/>
      <c r="CC174" s="203"/>
      <c r="CD174" s="203"/>
      <c r="CE174" s="203"/>
      <c r="CF174" s="203"/>
      <c r="CG174" s="204"/>
    </row>
    <row r="175" spans="1:85" ht="18.75" customHeight="1" x14ac:dyDescent="0.25">
      <c r="B175" s="205" t="s">
        <v>140</v>
      </c>
      <c r="C175" s="205"/>
      <c r="D175" s="205"/>
      <c r="E175" s="205"/>
      <c r="F175" s="205"/>
      <c r="G175" s="205"/>
      <c r="H175" s="205"/>
      <c r="I175" s="205"/>
      <c r="J175" s="205"/>
      <c r="K175" s="205"/>
      <c r="L175" s="205"/>
      <c r="M175" s="205"/>
      <c r="N175" s="194" t="s">
        <v>166</v>
      </c>
      <c r="O175" s="195"/>
      <c r="P175" s="195"/>
      <c r="Q175" s="195"/>
      <c r="R175" s="195"/>
      <c r="S175" s="195"/>
      <c r="T175" s="195"/>
      <c r="U175" s="195"/>
      <c r="V175" s="195"/>
      <c r="W175" s="195"/>
      <c r="X175" s="195"/>
      <c r="Y175" s="196"/>
      <c r="Z175" s="194" t="s">
        <v>10</v>
      </c>
      <c r="AA175" s="195"/>
      <c r="AB175" s="195"/>
      <c r="AC175" s="195"/>
      <c r="AD175" s="195"/>
      <c r="AE175" s="195"/>
      <c r="AF175" s="195"/>
      <c r="AG175" s="195"/>
      <c r="AH175" s="195"/>
      <c r="AI175" s="195"/>
      <c r="AJ175" s="195"/>
      <c r="AK175" s="196"/>
      <c r="AL175" s="194" t="s">
        <v>77</v>
      </c>
      <c r="AM175" s="195"/>
      <c r="AN175" s="195"/>
      <c r="AO175" s="195"/>
      <c r="AP175" s="195"/>
      <c r="AQ175" s="195"/>
      <c r="AR175" s="195"/>
      <c r="AS175" s="195"/>
      <c r="AT175" s="195"/>
      <c r="AU175" s="195"/>
      <c r="AV175" s="195"/>
      <c r="AW175" s="196"/>
      <c r="AX175" s="194" t="s">
        <v>102</v>
      </c>
      <c r="AY175" s="195"/>
      <c r="AZ175" s="195"/>
      <c r="BA175" s="195"/>
      <c r="BB175" s="195"/>
      <c r="BC175" s="195"/>
      <c r="BD175" s="195"/>
      <c r="BE175" s="195"/>
      <c r="BF175" s="195"/>
      <c r="BG175" s="195"/>
      <c r="BH175" s="195"/>
      <c r="BI175" s="196"/>
      <c r="BJ175" s="194" t="s">
        <v>13</v>
      </c>
      <c r="BK175" s="195"/>
      <c r="BL175" s="195"/>
      <c r="BM175" s="195"/>
      <c r="BN175" s="195"/>
      <c r="BO175" s="195"/>
      <c r="BP175" s="195"/>
      <c r="BQ175" s="195"/>
      <c r="BR175" s="195"/>
      <c r="BS175" s="195"/>
      <c r="BT175" s="195"/>
      <c r="BU175" s="196"/>
      <c r="BV175" s="205" t="s">
        <v>101</v>
      </c>
      <c r="BW175" s="205"/>
      <c r="BX175" s="205"/>
      <c r="BY175" s="205"/>
      <c r="BZ175" s="205"/>
      <c r="CA175" s="205"/>
      <c r="CB175" s="205"/>
      <c r="CC175" s="205"/>
      <c r="CD175" s="205"/>
      <c r="CE175" s="205"/>
      <c r="CF175" s="205"/>
      <c r="CG175" s="205"/>
    </row>
    <row r="176" spans="1:85" ht="18.75" customHeight="1" x14ac:dyDescent="0.25">
      <c r="B176" s="4"/>
      <c r="C176" s="4"/>
      <c r="D176" s="5" t="s">
        <v>15</v>
      </c>
      <c r="E176" s="5" t="s">
        <v>16</v>
      </c>
      <c r="F176" s="5" t="s">
        <v>17</v>
      </c>
      <c r="G176" s="5" t="s">
        <v>18</v>
      </c>
      <c r="H176" s="5" t="s">
        <v>19</v>
      </c>
      <c r="I176" s="5" t="s">
        <v>20</v>
      </c>
      <c r="J176" s="5" t="s">
        <v>21</v>
      </c>
      <c r="K176" s="5" t="s">
        <v>22</v>
      </c>
      <c r="L176" s="5" t="s">
        <v>23</v>
      </c>
      <c r="M176" s="5"/>
      <c r="N176" s="4"/>
      <c r="O176" s="4"/>
      <c r="P176" s="5" t="s">
        <v>15</v>
      </c>
      <c r="Q176" s="5" t="s">
        <v>16</v>
      </c>
      <c r="R176" s="5" t="s">
        <v>17</v>
      </c>
      <c r="S176" s="5" t="s">
        <v>18</v>
      </c>
      <c r="T176" s="5" t="s">
        <v>19</v>
      </c>
      <c r="U176" s="5" t="s">
        <v>20</v>
      </c>
      <c r="V176" s="5" t="s">
        <v>21</v>
      </c>
      <c r="W176" s="5" t="s">
        <v>22</v>
      </c>
      <c r="X176" s="5" t="s">
        <v>23</v>
      </c>
      <c r="Y176" s="5"/>
      <c r="Z176" s="4"/>
      <c r="AA176" s="4"/>
      <c r="AB176" s="5" t="s">
        <v>15</v>
      </c>
      <c r="AC176" s="5" t="s">
        <v>16</v>
      </c>
      <c r="AD176" s="5" t="s">
        <v>17</v>
      </c>
      <c r="AE176" s="5" t="s">
        <v>18</v>
      </c>
      <c r="AF176" s="5" t="s">
        <v>19</v>
      </c>
      <c r="AG176" s="5" t="s">
        <v>20</v>
      </c>
      <c r="AH176" s="5" t="s">
        <v>21</v>
      </c>
      <c r="AI176" s="5" t="s">
        <v>22</v>
      </c>
      <c r="AJ176" s="5" t="s">
        <v>23</v>
      </c>
      <c r="AK176" s="5"/>
      <c r="AL176" s="4"/>
      <c r="AM176" s="4"/>
      <c r="AN176" s="5" t="s">
        <v>15</v>
      </c>
      <c r="AO176" s="5" t="s">
        <v>16</v>
      </c>
      <c r="AP176" s="5" t="s">
        <v>17</v>
      </c>
      <c r="AQ176" s="5" t="s">
        <v>18</v>
      </c>
      <c r="AR176" s="5" t="s">
        <v>19</v>
      </c>
      <c r="AS176" s="5" t="s">
        <v>20</v>
      </c>
      <c r="AT176" s="5" t="s">
        <v>21</v>
      </c>
      <c r="AU176" s="5" t="s">
        <v>22</v>
      </c>
      <c r="AV176" s="5" t="s">
        <v>23</v>
      </c>
      <c r="AW176" s="5"/>
      <c r="AX176" s="4"/>
      <c r="AY176" s="4"/>
      <c r="AZ176" s="5" t="s">
        <v>15</v>
      </c>
      <c r="BA176" s="5" t="s">
        <v>16</v>
      </c>
      <c r="BB176" s="5" t="s">
        <v>17</v>
      </c>
      <c r="BC176" s="5" t="s">
        <v>18</v>
      </c>
      <c r="BD176" s="5" t="s">
        <v>19</v>
      </c>
      <c r="BE176" s="5" t="s">
        <v>20</v>
      </c>
      <c r="BF176" s="5" t="s">
        <v>21</v>
      </c>
      <c r="BG176" s="5" t="s">
        <v>22</v>
      </c>
      <c r="BH176" s="5" t="s">
        <v>23</v>
      </c>
      <c r="BI176" s="5"/>
      <c r="BJ176" s="4"/>
      <c r="BK176" s="4"/>
      <c r="BL176" s="5" t="s">
        <v>15</v>
      </c>
      <c r="BM176" s="5" t="s">
        <v>16</v>
      </c>
      <c r="BN176" s="5" t="s">
        <v>17</v>
      </c>
      <c r="BO176" s="5" t="s">
        <v>18</v>
      </c>
      <c r="BP176" s="5" t="s">
        <v>19</v>
      </c>
      <c r="BQ176" s="5" t="s">
        <v>20</v>
      </c>
      <c r="BR176" s="5" t="s">
        <v>21</v>
      </c>
      <c r="BS176" s="5" t="s">
        <v>22</v>
      </c>
      <c r="BT176" s="5" t="s">
        <v>23</v>
      </c>
      <c r="BU176" s="5"/>
      <c r="BV176" s="4"/>
      <c r="BW176" s="4"/>
      <c r="BX176" s="5" t="s">
        <v>15</v>
      </c>
      <c r="BY176" s="5" t="s">
        <v>16</v>
      </c>
      <c r="BZ176" s="5" t="s">
        <v>17</v>
      </c>
      <c r="CA176" s="5" t="s">
        <v>18</v>
      </c>
      <c r="CB176" s="5" t="s">
        <v>19</v>
      </c>
      <c r="CC176" s="5" t="s">
        <v>20</v>
      </c>
      <c r="CD176" s="5" t="s">
        <v>21</v>
      </c>
      <c r="CE176" s="5" t="s">
        <v>22</v>
      </c>
      <c r="CF176" s="5" t="s">
        <v>23</v>
      </c>
      <c r="CG176" s="5"/>
    </row>
    <row r="177" spans="2:85" ht="18.75" customHeight="1" x14ac:dyDescent="0.25">
      <c r="B177" s="6" t="s">
        <v>24</v>
      </c>
      <c r="C177" s="6"/>
      <c r="D177" s="7">
        <f>SUM(E177:M177)</f>
        <v>0</v>
      </c>
      <c r="E177" s="7"/>
      <c r="F177" s="7"/>
      <c r="G177" s="7"/>
      <c r="H177" s="7"/>
      <c r="I177" s="7"/>
      <c r="J177" s="7"/>
      <c r="K177" s="7"/>
      <c r="L177" s="7"/>
      <c r="M177" s="4"/>
      <c r="N177" s="6" t="s">
        <v>24</v>
      </c>
      <c r="O177" s="6"/>
      <c r="P177" s="7">
        <f>SUM(Q177:Y177)</f>
        <v>332</v>
      </c>
      <c r="Q177" s="7">
        <v>138</v>
      </c>
      <c r="R177" s="7">
        <v>42</v>
      </c>
      <c r="S177" s="7">
        <f>45-10</f>
        <v>35</v>
      </c>
      <c r="T177" s="7"/>
      <c r="U177" s="7">
        <v>53</v>
      </c>
      <c r="V177" s="7">
        <v>39</v>
      </c>
      <c r="W177" s="7">
        <v>5</v>
      </c>
      <c r="X177" s="7">
        <v>20</v>
      </c>
      <c r="Y177" s="4"/>
      <c r="Z177" s="6" t="s">
        <v>24</v>
      </c>
      <c r="AA177" s="6"/>
      <c r="AB177" s="7">
        <f>SUM(AC177:AK177)</f>
        <v>341</v>
      </c>
      <c r="AC177" s="7">
        <v>138</v>
      </c>
      <c r="AD177" s="7">
        <v>42</v>
      </c>
      <c r="AE177" s="7">
        <v>45</v>
      </c>
      <c r="AF177" s="7"/>
      <c r="AG177" s="7">
        <v>53</v>
      </c>
      <c r="AH177" s="7">
        <v>38</v>
      </c>
      <c r="AI177" s="7">
        <v>5</v>
      </c>
      <c r="AJ177" s="7">
        <v>20</v>
      </c>
      <c r="AK177" s="4"/>
      <c r="AL177" s="6" t="s">
        <v>24</v>
      </c>
      <c r="AM177" s="6"/>
      <c r="AN177" s="7">
        <f>SUM(AO177:AW177)</f>
        <v>341</v>
      </c>
      <c r="AO177" s="7">
        <v>138</v>
      </c>
      <c r="AP177" s="7">
        <v>42</v>
      </c>
      <c r="AQ177" s="7">
        <v>45</v>
      </c>
      <c r="AR177" s="7"/>
      <c r="AS177" s="7">
        <v>53</v>
      </c>
      <c r="AT177" s="7">
        <v>38</v>
      </c>
      <c r="AU177" s="7">
        <v>5</v>
      </c>
      <c r="AV177" s="7">
        <v>20</v>
      </c>
      <c r="AW177" s="4"/>
      <c r="AX177" s="6" t="s">
        <v>24</v>
      </c>
      <c r="AY177" s="6"/>
      <c r="AZ177" s="7">
        <f>SUM(BA177:BI177)</f>
        <v>337</v>
      </c>
      <c r="BA177" s="7">
        <v>138</v>
      </c>
      <c r="BB177" s="7">
        <v>42</v>
      </c>
      <c r="BC177" s="7">
        <v>45</v>
      </c>
      <c r="BD177" s="7"/>
      <c r="BE177" s="7">
        <v>53</v>
      </c>
      <c r="BF177" s="7">
        <v>34</v>
      </c>
      <c r="BG177" s="7">
        <v>5</v>
      </c>
      <c r="BH177" s="7">
        <v>20</v>
      </c>
      <c r="BI177" s="4"/>
      <c r="BJ177" s="6" t="s">
        <v>24</v>
      </c>
      <c r="BK177" s="6"/>
      <c r="BL177" s="7">
        <f>SUM(BM177:BU177)</f>
        <v>39</v>
      </c>
      <c r="BM177" s="7"/>
      <c r="BN177" s="7"/>
      <c r="BO177" s="7"/>
      <c r="BP177" s="7"/>
      <c r="BQ177" s="7"/>
      <c r="BR177" s="7">
        <v>38</v>
      </c>
      <c r="BS177" s="7">
        <v>1</v>
      </c>
      <c r="BT177" s="7"/>
      <c r="BU177" s="4"/>
      <c r="BV177" s="6" t="s">
        <v>24</v>
      </c>
      <c r="BW177" s="6"/>
      <c r="BX177" s="7">
        <f>SUM(BY177:CG177)</f>
        <v>21</v>
      </c>
      <c r="BY177" s="7"/>
      <c r="BZ177" s="7"/>
      <c r="CA177" s="7"/>
      <c r="CB177" s="7"/>
      <c r="CC177" s="7"/>
      <c r="CD177" s="7">
        <v>20</v>
      </c>
      <c r="CE177" s="7">
        <v>1</v>
      </c>
      <c r="CF177" s="7"/>
      <c r="CG177" s="4"/>
    </row>
    <row r="178" spans="2:85" ht="18.75" customHeight="1" x14ac:dyDescent="0.25">
      <c r="B178" s="9" t="s">
        <v>25</v>
      </c>
      <c r="C178" s="9"/>
      <c r="D178" s="10">
        <f>E178*E177+F178*F177+G178*G177+H178*H177+I178*I177+J178*J177+K178*K177+L178*L177</f>
        <v>0</v>
      </c>
      <c r="E178" s="11">
        <f t="shared" ref="E178:F180" si="80">F178-(F178*10%)</f>
        <v>0.12150000000000001</v>
      </c>
      <c r="F178" s="11">
        <f t="shared" si="80"/>
        <v>0.13500000000000001</v>
      </c>
      <c r="G178" s="11">
        <v>0.15</v>
      </c>
      <c r="H178" s="11">
        <f>G178+(G178*20%)</f>
        <v>0.18</v>
      </c>
      <c r="I178" s="11">
        <v>0.2</v>
      </c>
      <c r="J178" s="11">
        <v>0.3</v>
      </c>
      <c r="K178" s="11">
        <f>I178</f>
        <v>0.2</v>
      </c>
      <c r="L178" s="11">
        <f>H178</f>
        <v>0.18</v>
      </c>
      <c r="M178" s="4"/>
      <c r="N178" s="9" t="s">
        <v>26</v>
      </c>
      <c r="O178" s="9"/>
      <c r="P178" s="10">
        <f>Q178*Q177+R178*R177+S178*S177+T178*T177+U178*U177+V178*V177+W178*W177+X178*X177</f>
        <v>41.257999999999996</v>
      </c>
      <c r="Q178" s="11">
        <f t="shared" ref="Q178:R183" si="81">R178-(R178*10%)</f>
        <v>8.1000000000000003E-2</v>
      </c>
      <c r="R178" s="11">
        <f t="shared" si="81"/>
        <v>0.09</v>
      </c>
      <c r="S178" s="11">
        <v>0.1</v>
      </c>
      <c r="T178" s="11">
        <f t="shared" ref="T178:T183" si="82">S178+(S178*20%)</f>
        <v>0.12000000000000001</v>
      </c>
      <c r="U178" s="11">
        <v>0.15</v>
      </c>
      <c r="V178" s="11">
        <v>0.3</v>
      </c>
      <c r="W178" s="11">
        <f t="shared" ref="W178:W183" si="83">U178</f>
        <v>0.15</v>
      </c>
      <c r="X178" s="11">
        <f>T178</f>
        <v>0.12000000000000001</v>
      </c>
      <c r="Y178" s="4"/>
      <c r="Z178" s="9" t="s">
        <v>108</v>
      </c>
      <c r="AA178" s="9"/>
      <c r="AB178" s="10">
        <f>AC178*AC177+AD178*AD177+AE178*AE177+AF178*AF177+AG178*AG177+AH178*AH177+AI178*AI177+AJ178*AJ177</f>
        <v>0</v>
      </c>
      <c r="AC178" s="11"/>
      <c r="AD178" s="11"/>
      <c r="AE178" s="11"/>
      <c r="AF178" s="11"/>
      <c r="AG178" s="11"/>
      <c r="AH178" s="11"/>
      <c r="AI178" s="11"/>
      <c r="AJ178" s="11"/>
      <c r="AK178" s="11"/>
      <c r="AL178" s="9" t="s">
        <v>77</v>
      </c>
      <c r="AM178" s="9"/>
      <c r="AN178" s="10">
        <f>AO178*AO177+AP178*AP177+AQ178*AQ177+AR178*AR177+AS178*AS177+AT178*AT177+AU178*AU177+AV178*AV177</f>
        <v>45.811199999999992</v>
      </c>
      <c r="AO178" s="11">
        <f>AP178-(AP178*10%)</f>
        <v>9.7199999999999995E-2</v>
      </c>
      <c r="AP178" s="11">
        <f>AQ178-(AQ178*10%)</f>
        <v>0.108</v>
      </c>
      <c r="AQ178" s="11">
        <v>0.12</v>
      </c>
      <c r="AR178" s="11">
        <f>AQ178+(AQ178*10%)</f>
        <v>0.13200000000000001</v>
      </c>
      <c r="AS178" s="11">
        <f>AR178+(AR178*10%)</f>
        <v>0.1452</v>
      </c>
      <c r="AT178" s="11">
        <v>0.3</v>
      </c>
      <c r="AU178" s="11">
        <f>AS178</f>
        <v>0.1452</v>
      </c>
      <c r="AV178" s="11">
        <f>AR178</f>
        <v>0.13200000000000001</v>
      </c>
      <c r="AW178" s="4"/>
      <c r="AX178" s="9" t="s">
        <v>104</v>
      </c>
      <c r="AY178" s="9"/>
      <c r="AZ178" s="12">
        <f>BA178*BA177+BB178*BB177+BC178*BC177+BD178*BD177+BE178*BE177+BF178*BF177+BG178*BG177+BH178*BH177</f>
        <v>51.30830000000001</v>
      </c>
      <c r="BA178" s="11">
        <f>BB178-(BB178*10%)</f>
        <v>0.10935</v>
      </c>
      <c r="BB178" s="11">
        <f>BC178-(BC178*10%)</f>
        <v>0.12150000000000001</v>
      </c>
      <c r="BC178" s="11">
        <v>0.13500000000000001</v>
      </c>
      <c r="BD178" s="11">
        <f>BC178+(BC178*20%)</f>
        <v>0.16200000000000001</v>
      </c>
      <c r="BE178" s="11">
        <v>0.2</v>
      </c>
      <c r="BF178" s="11">
        <v>0.3</v>
      </c>
      <c r="BG178" s="11">
        <f>BE178</f>
        <v>0.2</v>
      </c>
      <c r="BH178" s="11">
        <f>BD178</f>
        <v>0.16200000000000001</v>
      </c>
      <c r="BI178" s="4"/>
      <c r="BJ178" s="9" t="s">
        <v>29</v>
      </c>
      <c r="BK178" s="9"/>
      <c r="BL178" s="10">
        <f>BM178*BM177+BN178*BN177+BO178*BO177+BP178*BP177+BQ178*BQ177+BR178*BR177+BS178*BS177+BT178*BT177</f>
        <v>114</v>
      </c>
      <c r="BM178" s="11"/>
      <c r="BN178" s="11"/>
      <c r="BO178" s="11"/>
      <c r="BP178" s="11"/>
      <c r="BQ178" s="11"/>
      <c r="BR178" s="11">
        <v>3</v>
      </c>
      <c r="BS178" s="11"/>
      <c r="BT178" s="11"/>
      <c r="BU178" s="11"/>
      <c r="BV178" s="9" t="s">
        <v>103</v>
      </c>
      <c r="BW178" s="9"/>
      <c r="BX178" s="10">
        <f>BY178*BY177+BZ178*BZ177+CA178*CA177+CB178*CB177+CC178*CC177+CD178*CD177+CE178*CE177+CF178*CF177</f>
        <v>20</v>
      </c>
      <c r="BY178" s="11"/>
      <c r="BZ178" s="11"/>
      <c r="CA178" s="11"/>
      <c r="CB178" s="11"/>
      <c r="CC178" s="11"/>
      <c r="CD178" s="14">
        <v>1</v>
      </c>
      <c r="CE178" s="11"/>
      <c r="CF178" s="11"/>
      <c r="CG178" s="4"/>
    </row>
    <row r="179" spans="2:85" ht="18.75" customHeight="1" x14ac:dyDescent="0.25">
      <c r="B179" s="9" t="s">
        <v>31</v>
      </c>
      <c r="C179" s="9"/>
      <c r="D179" s="10">
        <f>E179*E177+F179*F177+G179*G177+H179*H177+I179*I177+J179*J177+K179*K177+L179*L177</f>
        <v>0</v>
      </c>
      <c r="E179" s="11">
        <f t="shared" si="80"/>
        <v>2.0250000000000001E-2</v>
      </c>
      <c r="F179" s="11">
        <f t="shared" si="80"/>
        <v>2.2499999999999999E-2</v>
      </c>
      <c r="G179" s="11">
        <v>2.5000000000000001E-2</v>
      </c>
      <c r="H179" s="11">
        <f>G179+(G179*20%)</f>
        <v>3.0000000000000002E-2</v>
      </c>
      <c r="I179" s="11">
        <f>H179+(H179*10%)</f>
        <v>3.3000000000000002E-2</v>
      </c>
      <c r="J179" s="11">
        <f>G179*2</f>
        <v>0.05</v>
      </c>
      <c r="K179" s="11">
        <f>I179</f>
        <v>3.3000000000000002E-2</v>
      </c>
      <c r="L179" s="11">
        <f>H179</f>
        <v>3.0000000000000002E-2</v>
      </c>
      <c r="M179" s="4"/>
      <c r="N179" s="9" t="s">
        <v>32</v>
      </c>
      <c r="O179" s="9"/>
      <c r="P179" s="10">
        <f>Q179*Q177+R179*R177+S179*S177+T179*T177+U179*U177+V179*V177+W179*W177+X179*X177</f>
        <v>10.053499999999998</v>
      </c>
      <c r="Q179" s="11">
        <f t="shared" si="81"/>
        <v>2.0250000000000001E-2</v>
      </c>
      <c r="R179" s="11">
        <f t="shared" si="81"/>
        <v>2.2499999999999999E-2</v>
      </c>
      <c r="S179" s="11">
        <v>2.5000000000000001E-2</v>
      </c>
      <c r="T179" s="11">
        <f t="shared" si="82"/>
        <v>3.0000000000000002E-2</v>
      </c>
      <c r="U179" s="11">
        <f>T179+(T179*10%)</f>
        <v>3.3000000000000002E-2</v>
      </c>
      <c r="V179" s="11">
        <v>7.4999999999999997E-2</v>
      </c>
      <c r="W179" s="11">
        <f t="shared" si="83"/>
        <v>3.3000000000000002E-2</v>
      </c>
      <c r="X179" s="11">
        <f>T179</f>
        <v>3.0000000000000002E-2</v>
      </c>
      <c r="Y179" s="4"/>
      <c r="Z179" s="9" t="s">
        <v>112</v>
      </c>
      <c r="AA179" s="9"/>
      <c r="AB179" s="10">
        <f>AC179*AC177+AD179*AD177+AE179*AE177+AF179*AF177+AG179*AG177+AH179*AH177+AI179*AI177+AJ179*AJ177</f>
        <v>31.192</v>
      </c>
      <c r="AC179" s="11">
        <v>5.7000000000000002E-2</v>
      </c>
      <c r="AD179" s="11">
        <v>6.3E-2</v>
      </c>
      <c r="AE179" s="11">
        <v>0.08</v>
      </c>
      <c r="AF179" s="11">
        <f>AE179+(AE179*10%)</f>
        <v>8.7999999999999995E-2</v>
      </c>
      <c r="AG179" s="11">
        <v>0.12</v>
      </c>
      <c r="AH179" s="11">
        <v>0.22</v>
      </c>
      <c r="AI179" s="11">
        <f>AG179</f>
        <v>0.12</v>
      </c>
      <c r="AJ179" s="11">
        <f>AF179</f>
        <v>8.7999999999999995E-2</v>
      </c>
      <c r="AK179" s="11">
        <v>0.12</v>
      </c>
      <c r="AL179" s="9" t="s">
        <v>32</v>
      </c>
      <c r="AM179" s="9"/>
      <c r="AN179" s="10">
        <f>AO179*AO177+AP179*AP177+AQ179*AQ177+AR179*AR177+AS179*AS177+AT179*AT177+AU179*AU177+AV179*AV177</f>
        <v>4.5811199999999994</v>
      </c>
      <c r="AO179" s="11">
        <f>AP179-(AP179*10%)</f>
        <v>9.7200000000000012E-3</v>
      </c>
      <c r="AP179" s="11">
        <f>AQ179-(AQ179*10%)</f>
        <v>1.0800000000000001E-2</v>
      </c>
      <c r="AQ179" s="11">
        <v>1.2E-2</v>
      </c>
      <c r="AR179" s="11">
        <f>AQ179+(AQ179*10%)</f>
        <v>1.32E-2</v>
      </c>
      <c r="AS179" s="11">
        <f>AR179+(AR179*10%)</f>
        <v>1.452E-2</v>
      </c>
      <c r="AT179" s="11">
        <v>0.03</v>
      </c>
      <c r="AU179" s="11">
        <f>AS179</f>
        <v>1.452E-2</v>
      </c>
      <c r="AV179" s="11">
        <f>AR179</f>
        <v>1.32E-2</v>
      </c>
      <c r="AW179" s="4"/>
      <c r="AX179" s="9" t="s">
        <v>33</v>
      </c>
      <c r="AY179" s="9"/>
      <c r="AZ179" s="10">
        <f>BA179*BA177+BB179*BB177+BC179*BC177+BD179*BD177+BE179*BE177+BF179*BF177+BG179*BG177+BH179*BH177</f>
        <v>1.6850000000000001</v>
      </c>
      <c r="BA179" s="11">
        <v>5.0000000000000001E-3</v>
      </c>
      <c r="BB179" s="11">
        <v>5.0000000000000001E-3</v>
      </c>
      <c r="BC179" s="11">
        <v>5.0000000000000001E-3</v>
      </c>
      <c r="BD179" s="11">
        <v>5.0000000000000001E-3</v>
      </c>
      <c r="BE179" s="11">
        <v>5.0000000000000001E-3</v>
      </c>
      <c r="BF179" s="11">
        <v>5.0000000000000001E-3</v>
      </c>
      <c r="BG179" s="11">
        <v>5.0000000000000001E-3</v>
      </c>
      <c r="BH179" s="11">
        <v>5.0000000000000001E-3</v>
      </c>
      <c r="BI179" s="4"/>
      <c r="BJ179" s="9" t="s">
        <v>33</v>
      </c>
      <c r="BK179" s="9"/>
      <c r="BL179" s="10">
        <f>BM179*BM177+BN179*BN177+BO179*BO177+BP179*BP177+BQ179*BQ177+BR179*BR177+BS179*BS177+BT179*BT177</f>
        <v>0.19500000000000001</v>
      </c>
      <c r="BM179" s="11">
        <v>5.0000000000000001E-3</v>
      </c>
      <c r="BN179" s="11">
        <v>5.0000000000000001E-3</v>
      </c>
      <c r="BO179" s="11">
        <v>5.0000000000000001E-3</v>
      </c>
      <c r="BP179" s="11">
        <v>5.0000000000000001E-3</v>
      </c>
      <c r="BQ179" s="11">
        <v>5.0000000000000001E-3</v>
      </c>
      <c r="BR179" s="11">
        <v>5.0000000000000001E-3</v>
      </c>
      <c r="BS179" s="11">
        <v>5.0000000000000001E-3</v>
      </c>
      <c r="BT179" s="11">
        <v>5.0000000000000001E-3</v>
      </c>
      <c r="BU179" s="4"/>
      <c r="BV179" s="9" t="s">
        <v>105</v>
      </c>
      <c r="BW179" s="9"/>
      <c r="BX179" s="10">
        <f>BY179*BY177+BZ179*BZ177+CA179*CA177+CB179*CB177+CC179*CC177+CD179*CD177+CE179*CE177+CF179*CF177</f>
        <v>0</v>
      </c>
      <c r="BY179" s="11">
        <v>0.1</v>
      </c>
      <c r="BZ179" s="11">
        <v>0.1</v>
      </c>
      <c r="CA179" s="11"/>
      <c r="CB179" s="11"/>
      <c r="CC179" s="11"/>
      <c r="CD179" s="11"/>
      <c r="CE179" s="11"/>
      <c r="CF179" s="11"/>
      <c r="CG179" s="4"/>
    </row>
    <row r="180" spans="2:85" ht="18.75" customHeight="1" x14ac:dyDescent="0.25">
      <c r="B180" s="9" t="s">
        <v>32</v>
      </c>
      <c r="C180" s="9"/>
      <c r="D180" s="10">
        <f>E180*E177+F180*F177+G180*G177+H180*H177+I180*I177+J180*J177+K180*K177+L180*L177</f>
        <v>0</v>
      </c>
      <c r="E180" s="11">
        <f t="shared" si="80"/>
        <v>2.0250000000000001E-2</v>
      </c>
      <c r="F180" s="11">
        <f t="shared" si="80"/>
        <v>2.2499999999999999E-2</v>
      </c>
      <c r="G180" s="11">
        <v>2.5000000000000001E-2</v>
      </c>
      <c r="H180" s="11">
        <f>G180+(G180*20%)</f>
        <v>3.0000000000000002E-2</v>
      </c>
      <c r="I180" s="11">
        <f>H180+(H180*10%)</f>
        <v>3.3000000000000002E-2</v>
      </c>
      <c r="J180" s="11">
        <f>G180*2</f>
        <v>0.05</v>
      </c>
      <c r="K180" s="11">
        <f>I180</f>
        <v>3.3000000000000002E-2</v>
      </c>
      <c r="L180" s="11">
        <f>H180</f>
        <v>3.0000000000000002E-2</v>
      </c>
      <c r="M180" s="4"/>
      <c r="N180" s="9" t="s">
        <v>31</v>
      </c>
      <c r="O180" s="9"/>
      <c r="P180" s="10">
        <f>Q180*Q177+R180*R177+S180*S177+T180*T177+U180*U177+V180*V177+W180*W177+X180*X177</f>
        <v>10.053499999999998</v>
      </c>
      <c r="Q180" s="11">
        <f t="shared" si="81"/>
        <v>2.0250000000000001E-2</v>
      </c>
      <c r="R180" s="11">
        <f t="shared" si="81"/>
        <v>2.2499999999999999E-2</v>
      </c>
      <c r="S180" s="11">
        <v>2.5000000000000001E-2</v>
      </c>
      <c r="T180" s="11">
        <f t="shared" si="82"/>
        <v>3.0000000000000002E-2</v>
      </c>
      <c r="U180" s="11">
        <f>T180+(T180*10%)</f>
        <v>3.3000000000000002E-2</v>
      </c>
      <c r="V180" s="11">
        <v>7.4999999999999997E-2</v>
      </c>
      <c r="W180" s="11">
        <f t="shared" si="83"/>
        <v>3.3000000000000002E-2</v>
      </c>
      <c r="X180" s="11">
        <f>T180</f>
        <v>3.0000000000000002E-2</v>
      </c>
      <c r="Y180" s="4"/>
      <c r="Z180" s="9" t="s">
        <v>33</v>
      </c>
      <c r="AA180" s="9"/>
      <c r="AB180" s="10">
        <f>AC180*AC177+AD180*AD177+AE180*AE177+AF180*AF177+AG180*AG177+AH180*AH177+AI180*AI177+AJ180*AJ177</f>
        <v>1.7050000000000001</v>
      </c>
      <c r="AC180" s="11">
        <v>5.0000000000000001E-3</v>
      </c>
      <c r="AD180" s="11">
        <v>5.0000000000000001E-3</v>
      </c>
      <c r="AE180" s="11">
        <v>5.0000000000000001E-3</v>
      </c>
      <c r="AF180" s="11">
        <v>5.0000000000000001E-3</v>
      </c>
      <c r="AG180" s="11">
        <v>5.0000000000000001E-3</v>
      </c>
      <c r="AH180" s="11">
        <v>5.0000000000000001E-3</v>
      </c>
      <c r="AI180" s="11">
        <v>5.0000000000000001E-3</v>
      </c>
      <c r="AJ180" s="11">
        <v>5.0000000000000001E-3</v>
      </c>
      <c r="AK180" s="4"/>
      <c r="AL180" s="9" t="s">
        <v>33</v>
      </c>
      <c r="AM180" s="9"/>
      <c r="AN180" s="10">
        <f>AO180*AO177+AP180*AP177+AQ180*AQ177+AR180*AR177+AS180*AS177+AT180*AT177+AU180*AU177+AV180*AV177</f>
        <v>1.7050000000000001</v>
      </c>
      <c r="AO180" s="11">
        <v>5.0000000000000001E-3</v>
      </c>
      <c r="AP180" s="11">
        <v>5.0000000000000001E-3</v>
      </c>
      <c r="AQ180" s="11">
        <v>5.0000000000000001E-3</v>
      </c>
      <c r="AR180" s="11">
        <v>5.0000000000000001E-3</v>
      </c>
      <c r="AS180" s="11">
        <v>5.0000000000000001E-3</v>
      </c>
      <c r="AT180" s="11">
        <v>5.0000000000000001E-3</v>
      </c>
      <c r="AU180" s="11">
        <v>5.0000000000000001E-3</v>
      </c>
      <c r="AV180" s="11">
        <v>5.0000000000000001E-3</v>
      </c>
      <c r="AW180" s="4"/>
      <c r="AX180" s="9" t="s">
        <v>35</v>
      </c>
      <c r="AY180" s="9"/>
      <c r="AZ180" s="15"/>
      <c r="BA180" s="4" t="s">
        <v>36</v>
      </c>
      <c r="BB180" s="4" t="s">
        <v>36</v>
      </c>
      <c r="BC180" s="4" t="s">
        <v>36</v>
      </c>
      <c r="BD180" s="4" t="s">
        <v>36</v>
      </c>
      <c r="BE180" s="4" t="s">
        <v>36</v>
      </c>
      <c r="BF180" s="4" t="s">
        <v>36</v>
      </c>
      <c r="BG180" s="4" t="s">
        <v>36</v>
      </c>
      <c r="BH180" s="4" t="s">
        <v>36</v>
      </c>
      <c r="BI180" s="4"/>
      <c r="BJ180" s="9" t="s">
        <v>37</v>
      </c>
      <c r="BK180" s="9"/>
      <c r="BL180" s="10"/>
      <c r="BM180" s="11"/>
      <c r="BN180" s="11"/>
      <c r="BO180" s="11"/>
      <c r="BP180" s="11"/>
      <c r="BQ180" s="11"/>
      <c r="BR180" s="11"/>
      <c r="BS180" s="11"/>
      <c r="BT180" s="11"/>
      <c r="BU180" s="4"/>
      <c r="BV180" s="9" t="s">
        <v>107</v>
      </c>
      <c r="BW180" s="9"/>
      <c r="BX180" s="10">
        <f>BY180*BY177+BZ180*BZ177+CA180*CA177+CB180*CB177+CC180*CC177+CD180*CD177+CE180*CE177+CF180*CF177</f>
        <v>0.2</v>
      </c>
      <c r="BY180" s="11"/>
      <c r="BZ180" s="11"/>
      <c r="CA180" s="11">
        <f>1/6</f>
        <v>0.16666666666666666</v>
      </c>
      <c r="CB180" s="11">
        <f>1/5</f>
        <v>0.2</v>
      </c>
      <c r="CC180" s="11">
        <f>1/5</f>
        <v>0.2</v>
      </c>
      <c r="CD180" s="11"/>
      <c r="CE180" s="11">
        <f>1/5</f>
        <v>0.2</v>
      </c>
      <c r="CF180" s="11">
        <f>1/5</f>
        <v>0.2</v>
      </c>
      <c r="CG180" s="4"/>
    </row>
    <row r="181" spans="2:85" ht="18.75" customHeight="1" x14ac:dyDescent="0.25">
      <c r="B181" s="9" t="s">
        <v>38</v>
      </c>
      <c r="C181" s="9"/>
      <c r="D181" s="10">
        <f>E181*E177+F181*F177+G181*G177+H181*H177+I181*I177+J181*J177+K181*K177+L181*L177</f>
        <v>0</v>
      </c>
      <c r="E181" s="11">
        <v>8.0000000000000002E-3</v>
      </c>
      <c r="F181" s="11">
        <v>8.0000000000000002E-3</v>
      </c>
      <c r="G181" s="11">
        <v>8.0000000000000002E-3</v>
      </c>
      <c r="H181" s="11">
        <v>8.0000000000000002E-3</v>
      </c>
      <c r="I181" s="11">
        <v>8.0000000000000002E-3</v>
      </c>
      <c r="J181" s="11">
        <v>8.0000000000000002E-3</v>
      </c>
      <c r="K181" s="11">
        <v>8.0000000000000002E-3</v>
      </c>
      <c r="L181" s="11">
        <v>8.0000000000000002E-3</v>
      </c>
      <c r="M181" s="4"/>
      <c r="N181" s="9" t="s">
        <v>39</v>
      </c>
      <c r="O181" s="9"/>
      <c r="P181" s="10">
        <f>Q181*Q177+R181*R177+S181*S177+T181*T177+U181*U177+V181*V177+W181*W177+X181*X177</f>
        <v>7.4336000000000011</v>
      </c>
      <c r="Q181" s="11">
        <f t="shared" si="81"/>
        <v>1.6200000000000003E-2</v>
      </c>
      <c r="R181" s="11">
        <f t="shared" si="81"/>
        <v>1.8000000000000002E-2</v>
      </c>
      <c r="S181" s="11">
        <v>0.02</v>
      </c>
      <c r="T181" s="11">
        <f t="shared" si="82"/>
        <v>2.4E-2</v>
      </c>
      <c r="U181" s="11">
        <f>T181</f>
        <v>2.4E-2</v>
      </c>
      <c r="V181" s="11">
        <v>0.05</v>
      </c>
      <c r="W181" s="11">
        <f t="shared" si="83"/>
        <v>2.4E-2</v>
      </c>
      <c r="X181" s="11">
        <f>S181</f>
        <v>0.02</v>
      </c>
      <c r="Y181" s="4"/>
      <c r="Z181" s="9" t="s">
        <v>34</v>
      </c>
      <c r="AA181" s="9"/>
      <c r="AB181" s="10">
        <f>AC181*AC177+AD181*AD177+AE181*AE177+AF181*AF177+AG181*AG177+AH181*AH177+AI181*AI177+AJ181*AJ177</f>
        <v>4.0058000000000007</v>
      </c>
      <c r="AC181" s="11">
        <f>AD181-(AD181*10%)</f>
        <v>8.1000000000000013E-3</v>
      </c>
      <c r="AD181" s="11">
        <f>AE181-(AE181*10%)</f>
        <v>9.0000000000000011E-3</v>
      </c>
      <c r="AE181" s="11">
        <v>0.01</v>
      </c>
      <c r="AF181" s="11">
        <f>AE181+(AE181*20%)</f>
        <v>1.2E-2</v>
      </c>
      <c r="AG181" s="11">
        <v>1.4999999999999999E-2</v>
      </c>
      <c r="AH181" s="4">
        <v>2.5000000000000001E-2</v>
      </c>
      <c r="AI181" s="11">
        <f>AG181</f>
        <v>1.4999999999999999E-2</v>
      </c>
      <c r="AJ181" s="11">
        <f>AF181</f>
        <v>1.2E-2</v>
      </c>
      <c r="AK181" s="4"/>
      <c r="AL181" s="9" t="s">
        <v>35</v>
      </c>
      <c r="AM181" s="9"/>
      <c r="AN181" s="15"/>
      <c r="AO181" s="4" t="s">
        <v>36</v>
      </c>
      <c r="AP181" s="4" t="s">
        <v>36</v>
      </c>
      <c r="AQ181" s="4" t="s">
        <v>36</v>
      </c>
      <c r="AR181" s="4" t="s">
        <v>36</v>
      </c>
      <c r="AS181" s="4" t="s">
        <v>36</v>
      </c>
      <c r="AT181" s="4" t="s">
        <v>36</v>
      </c>
      <c r="AU181" s="4" t="s">
        <v>36</v>
      </c>
      <c r="AV181" s="4" t="s">
        <v>36</v>
      </c>
      <c r="AW181" s="4"/>
      <c r="AX181" s="9"/>
      <c r="AY181" s="9"/>
      <c r="AZ181" s="10"/>
      <c r="BA181" s="11"/>
      <c r="BB181" s="11"/>
      <c r="BC181" s="11"/>
      <c r="BD181" s="11"/>
      <c r="BE181" s="11"/>
      <c r="BF181" s="11"/>
      <c r="BG181" s="11"/>
      <c r="BH181" s="11"/>
      <c r="BI181" s="4"/>
      <c r="BJ181" s="9" t="s">
        <v>42</v>
      </c>
      <c r="BK181" s="9"/>
      <c r="BL181" s="10"/>
      <c r="BM181" s="11"/>
      <c r="BN181" s="11"/>
      <c r="BO181" s="11"/>
      <c r="BP181" s="11"/>
      <c r="BQ181" s="11"/>
      <c r="BR181" s="11"/>
      <c r="BS181" s="11"/>
      <c r="BT181" s="11"/>
      <c r="BU181" s="4"/>
      <c r="BV181" s="9" t="s">
        <v>35</v>
      </c>
      <c r="BW181" s="9"/>
      <c r="BX181" s="10"/>
      <c r="BY181" s="11" t="s">
        <v>36</v>
      </c>
      <c r="BZ181" s="11" t="s">
        <v>36</v>
      </c>
      <c r="CA181" s="11" t="s">
        <v>36</v>
      </c>
      <c r="CB181" s="11" t="s">
        <v>36</v>
      </c>
      <c r="CC181" s="11" t="s">
        <v>36</v>
      </c>
      <c r="CD181" s="11" t="s">
        <v>36</v>
      </c>
      <c r="CE181" s="11" t="s">
        <v>36</v>
      </c>
      <c r="CF181" s="11" t="s">
        <v>36</v>
      </c>
      <c r="CG181" s="4"/>
    </row>
    <row r="182" spans="2:85" ht="18.75" customHeight="1" x14ac:dyDescent="0.25">
      <c r="B182" s="9" t="s">
        <v>33</v>
      </c>
      <c r="C182" s="9"/>
      <c r="D182" s="10">
        <f>E182*E177+F182*F177+G182*G177+H182*H177+I182*I177+J182*J177+K182*K177+L182*L177</f>
        <v>0</v>
      </c>
      <c r="E182" s="11">
        <v>5.0000000000000001E-3</v>
      </c>
      <c r="F182" s="11">
        <v>5.0000000000000001E-3</v>
      </c>
      <c r="G182" s="11">
        <v>5.0000000000000001E-3</v>
      </c>
      <c r="H182" s="11">
        <v>5.0000000000000001E-3</v>
      </c>
      <c r="I182" s="11">
        <v>5.0000000000000001E-3</v>
      </c>
      <c r="J182" s="11">
        <v>5.0000000000000001E-3</v>
      </c>
      <c r="K182" s="11">
        <v>5.0000000000000001E-3</v>
      </c>
      <c r="L182" s="11">
        <v>5.0000000000000001E-3</v>
      </c>
      <c r="M182" s="4"/>
      <c r="N182" s="9" t="s">
        <v>43</v>
      </c>
      <c r="O182" s="9"/>
      <c r="P182" s="10">
        <f>Q182*Q177+R182*R177+S182*S177+T182*T177+U182*U177+V182*V177+W182*W177+X182*X177</f>
        <v>8.8044999999999991</v>
      </c>
      <c r="Q182" s="11">
        <f t="shared" si="81"/>
        <v>2.0250000000000001E-2</v>
      </c>
      <c r="R182" s="11">
        <f t="shared" si="81"/>
        <v>2.2499999999999999E-2</v>
      </c>
      <c r="S182" s="11">
        <v>2.5000000000000001E-2</v>
      </c>
      <c r="T182" s="11">
        <f t="shared" si="82"/>
        <v>3.0000000000000002E-2</v>
      </c>
      <c r="U182" s="11">
        <f>T182</f>
        <v>3.0000000000000002E-2</v>
      </c>
      <c r="V182" s="11">
        <v>0.05</v>
      </c>
      <c r="W182" s="11">
        <f t="shared" si="83"/>
        <v>3.0000000000000002E-2</v>
      </c>
      <c r="X182" s="11">
        <f>S182</f>
        <v>2.5000000000000001E-2</v>
      </c>
      <c r="Y182" s="4"/>
      <c r="Z182" s="9" t="s">
        <v>35</v>
      </c>
      <c r="AA182" s="9"/>
      <c r="AB182" s="15"/>
      <c r="AC182" s="4" t="s">
        <v>36</v>
      </c>
      <c r="AD182" s="4" t="s">
        <v>36</v>
      </c>
      <c r="AE182" s="4" t="s">
        <v>36</v>
      </c>
      <c r="AF182" s="4" t="s">
        <v>36</v>
      </c>
      <c r="AG182" s="4" t="s">
        <v>36</v>
      </c>
      <c r="AH182" s="4" t="s">
        <v>36</v>
      </c>
      <c r="AI182" s="4" t="s">
        <v>36</v>
      </c>
      <c r="AJ182" s="4" t="s">
        <v>36</v>
      </c>
      <c r="AK182" s="4"/>
      <c r="AL182" s="191" t="s">
        <v>90</v>
      </c>
      <c r="AM182" s="192"/>
      <c r="AN182" s="192"/>
      <c r="AO182" s="192"/>
      <c r="AP182" s="192"/>
      <c r="AQ182" s="192"/>
      <c r="AR182" s="192"/>
      <c r="AS182" s="192"/>
      <c r="AT182" s="192"/>
      <c r="AU182" s="192"/>
      <c r="AV182" s="192"/>
      <c r="AW182" s="193"/>
      <c r="AX182" s="191" t="s">
        <v>110</v>
      </c>
      <c r="AY182" s="192"/>
      <c r="AZ182" s="192"/>
      <c r="BA182" s="192"/>
      <c r="BB182" s="192"/>
      <c r="BC182" s="192"/>
      <c r="BD182" s="192"/>
      <c r="BE182" s="192"/>
      <c r="BF182" s="192"/>
      <c r="BG182" s="192"/>
      <c r="BH182" s="192"/>
      <c r="BI182" s="193"/>
      <c r="BJ182" s="9" t="s">
        <v>34</v>
      </c>
      <c r="BK182" s="9"/>
      <c r="BL182" s="10">
        <f>BM182*BM177+BN182*BN177+BO182*BO177+BP182*BP177+BQ182*BQ177+BR182*BR177+BS182*BS177+BT182*BT177</f>
        <v>0.96500000000000008</v>
      </c>
      <c r="BM182" s="11">
        <f>BN182-(BN182*10%)</f>
        <v>8.1000000000000013E-3</v>
      </c>
      <c r="BN182" s="11">
        <f>BO182-(BO182*10%)</f>
        <v>9.0000000000000011E-3</v>
      </c>
      <c r="BO182" s="11">
        <v>0.01</v>
      </c>
      <c r="BP182" s="11">
        <f>BO182+(BO182*20%)</f>
        <v>1.2E-2</v>
      </c>
      <c r="BQ182" s="11">
        <v>1.4999999999999999E-2</v>
      </c>
      <c r="BR182" s="4">
        <v>2.5000000000000001E-2</v>
      </c>
      <c r="BS182" s="11">
        <f>BQ182</f>
        <v>1.4999999999999999E-2</v>
      </c>
      <c r="BT182" s="11">
        <f>BP182</f>
        <v>1.2E-2</v>
      </c>
      <c r="BU182" s="4"/>
      <c r="BV182" s="191" t="s">
        <v>111</v>
      </c>
      <c r="BW182" s="192"/>
      <c r="BX182" s="192"/>
      <c r="BY182" s="192"/>
      <c r="BZ182" s="192"/>
      <c r="CA182" s="192"/>
      <c r="CB182" s="192"/>
      <c r="CC182" s="192"/>
      <c r="CD182" s="192"/>
      <c r="CE182" s="192"/>
      <c r="CF182" s="192"/>
      <c r="CG182" s="193"/>
    </row>
    <row r="183" spans="2:85" ht="18.75" customHeight="1" x14ac:dyDescent="0.25">
      <c r="B183" s="9" t="s">
        <v>35</v>
      </c>
      <c r="C183" s="9"/>
      <c r="D183" s="10"/>
      <c r="E183" s="11" t="s">
        <v>36</v>
      </c>
      <c r="F183" s="11" t="s">
        <v>36</v>
      </c>
      <c r="G183" s="11" t="s">
        <v>36</v>
      </c>
      <c r="H183" s="11" t="s">
        <v>36</v>
      </c>
      <c r="I183" s="11" t="s">
        <v>36</v>
      </c>
      <c r="J183" s="11" t="s">
        <v>36</v>
      </c>
      <c r="K183" s="11" t="s">
        <v>36</v>
      </c>
      <c r="L183" s="11" t="s">
        <v>36</v>
      </c>
      <c r="M183" s="4"/>
      <c r="N183" s="9" t="s">
        <v>45</v>
      </c>
      <c r="O183" s="9"/>
      <c r="P183" s="10">
        <f>Q183*Q177+R183*R177+S183*S177+T183*T177+U183*U177+V183*V177+W183*W177+X183*X177</f>
        <v>3.5218000000000003</v>
      </c>
      <c r="Q183" s="11">
        <f t="shared" si="81"/>
        <v>8.1000000000000013E-3</v>
      </c>
      <c r="R183" s="11">
        <f t="shared" si="81"/>
        <v>9.0000000000000011E-3</v>
      </c>
      <c r="S183" s="11">
        <v>0.01</v>
      </c>
      <c r="T183" s="11">
        <f t="shared" si="82"/>
        <v>1.2E-2</v>
      </c>
      <c r="U183" s="11">
        <f>T183</f>
        <v>1.2E-2</v>
      </c>
      <c r="V183" s="11">
        <f>S183*2</f>
        <v>0.02</v>
      </c>
      <c r="W183" s="11">
        <f t="shared" si="83"/>
        <v>1.2E-2</v>
      </c>
      <c r="X183" s="11">
        <f>S183</f>
        <v>0.01</v>
      </c>
      <c r="Y183" s="4"/>
      <c r="Z183" s="200" t="s">
        <v>115</v>
      </c>
      <c r="AA183" s="200"/>
      <c r="AB183" s="200"/>
      <c r="AC183" s="200"/>
      <c r="AD183" s="200"/>
      <c r="AE183" s="200"/>
      <c r="AF183" s="200"/>
      <c r="AG183" s="200"/>
      <c r="AH183" s="200"/>
      <c r="AI183" s="200"/>
      <c r="AJ183" s="200"/>
      <c r="AK183" s="200"/>
      <c r="AL183" s="4"/>
      <c r="AM183" s="4"/>
      <c r="AN183" s="5" t="s">
        <v>15</v>
      </c>
      <c r="AO183" s="5" t="s">
        <v>16</v>
      </c>
      <c r="AP183" s="5" t="s">
        <v>17</v>
      </c>
      <c r="AQ183" s="5" t="s">
        <v>18</v>
      </c>
      <c r="AR183" s="5" t="s">
        <v>19</v>
      </c>
      <c r="AS183" s="5" t="s">
        <v>20</v>
      </c>
      <c r="AT183" s="5" t="s">
        <v>21</v>
      </c>
      <c r="AU183" s="5" t="s">
        <v>22</v>
      </c>
      <c r="AV183" s="5" t="s">
        <v>23</v>
      </c>
      <c r="AW183" s="5"/>
      <c r="AX183" s="4"/>
      <c r="AY183" s="4"/>
      <c r="AZ183" s="5" t="s">
        <v>15</v>
      </c>
      <c r="BA183" s="5" t="s">
        <v>16</v>
      </c>
      <c r="BB183" s="5" t="s">
        <v>17</v>
      </c>
      <c r="BC183" s="5" t="s">
        <v>18</v>
      </c>
      <c r="BD183" s="5" t="s">
        <v>19</v>
      </c>
      <c r="BE183" s="5" t="s">
        <v>20</v>
      </c>
      <c r="BF183" s="5" t="s">
        <v>21</v>
      </c>
      <c r="BG183" s="5" t="s">
        <v>22</v>
      </c>
      <c r="BH183" s="5" t="s">
        <v>23</v>
      </c>
      <c r="BI183" s="5"/>
      <c r="BJ183" s="9" t="s">
        <v>35</v>
      </c>
      <c r="BK183" s="9"/>
      <c r="BL183" s="15"/>
      <c r="BM183" s="4" t="s">
        <v>36</v>
      </c>
      <c r="BN183" s="4" t="s">
        <v>36</v>
      </c>
      <c r="BO183" s="4" t="s">
        <v>36</v>
      </c>
      <c r="BP183" s="4" t="s">
        <v>36</v>
      </c>
      <c r="BQ183" s="4" t="s">
        <v>36</v>
      </c>
      <c r="BR183" s="4" t="s">
        <v>36</v>
      </c>
      <c r="BS183" s="4" t="s">
        <v>36</v>
      </c>
      <c r="BT183" s="4" t="s">
        <v>36</v>
      </c>
      <c r="BU183" s="4"/>
      <c r="BV183" s="4"/>
      <c r="BW183" s="4"/>
      <c r="BX183" s="5" t="s">
        <v>15</v>
      </c>
      <c r="BY183" s="5" t="s">
        <v>16</v>
      </c>
      <c r="BZ183" s="5" t="s">
        <v>17</v>
      </c>
      <c r="CA183" s="5" t="s">
        <v>18</v>
      </c>
      <c r="CB183" s="5" t="s">
        <v>19</v>
      </c>
      <c r="CC183" s="5" t="s">
        <v>20</v>
      </c>
      <c r="CD183" s="5" t="s">
        <v>21</v>
      </c>
      <c r="CE183" s="5" t="s">
        <v>22</v>
      </c>
      <c r="CF183" s="5" t="s">
        <v>23</v>
      </c>
      <c r="CG183" s="5"/>
    </row>
    <row r="184" spans="2:85" ht="18.75" customHeight="1" x14ac:dyDescent="0.25">
      <c r="B184" s="191" t="s">
        <v>165</v>
      </c>
      <c r="C184" s="192"/>
      <c r="D184" s="192"/>
      <c r="E184" s="192"/>
      <c r="F184" s="192"/>
      <c r="G184" s="192"/>
      <c r="H184" s="192"/>
      <c r="I184" s="192"/>
      <c r="J184" s="192"/>
      <c r="K184" s="192"/>
      <c r="L184" s="192"/>
      <c r="M184" s="193"/>
      <c r="N184" s="9" t="s">
        <v>33</v>
      </c>
      <c r="O184" s="9"/>
      <c r="P184" s="10">
        <f>Q184*Q177+R184*R177+S184*S177+T184*T177+U184*U177+V184*V177+W184*W177+X184*X177</f>
        <v>1.66</v>
      </c>
      <c r="Q184" s="11">
        <v>5.0000000000000001E-3</v>
      </c>
      <c r="R184" s="11">
        <v>5.0000000000000001E-3</v>
      </c>
      <c r="S184" s="11">
        <v>5.0000000000000001E-3</v>
      </c>
      <c r="T184" s="11">
        <v>5.0000000000000001E-3</v>
      </c>
      <c r="U184" s="11">
        <v>5.0000000000000001E-3</v>
      </c>
      <c r="V184" s="11">
        <v>5.0000000000000001E-3</v>
      </c>
      <c r="W184" s="11">
        <v>5.0000000000000001E-3</v>
      </c>
      <c r="X184" s="11">
        <v>5.0000000000000001E-3</v>
      </c>
      <c r="Y184" s="4"/>
      <c r="Z184" s="4"/>
      <c r="AA184" s="4"/>
      <c r="AB184" s="5" t="s">
        <v>15</v>
      </c>
      <c r="AC184" s="5" t="s">
        <v>16</v>
      </c>
      <c r="AD184" s="5" t="s">
        <v>17</v>
      </c>
      <c r="AE184" s="5" t="s">
        <v>18</v>
      </c>
      <c r="AF184" s="5" t="s">
        <v>19</v>
      </c>
      <c r="AG184" s="5" t="s">
        <v>20</v>
      </c>
      <c r="AH184" s="5" t="s">
        <v>21</v>
      </c>
      <c r="AI184" s="5" t="s">
        <v>22</v>
      </c>
      <c r="AJ184" s="5" t="s">
        <v>23</v>
      </c>
      <c r="AK184" s="5"/>
      <c r="AL184" s="6" t="s">
        <v>24</v>
      </c>
      <c r="AM184" s="6"/>
      <c r="AN184" s="7">
        <f>SUM(AO184:AW184)</f>
        <v>28</v>
      </c>
      <c r="AO184" s="7"/>
      <c r="AP184" s="7"/>
      <c r="AQ184" s="7"/>
      <c r="AR184" s="7"/>
      <c r="AS184" s="7"/>
      <c r="AT184" s="7">
        <v>28</v>
      </c>
      <c r="AU184" s="7"/>
      <c r="AV184" s="7"/>
      <c r="AW184" s="8"/>
      <c r="AX184" s="6" t="s">
        <v>24</v>
      </c>
      <c r="AY184" s="6"/>
      <c r="AZ184" s="7">
        <f>SUM(BA184:BI184)</f>
        <v>337</v>
      </c>
      <c r="BA184" s="7">
        <v>138</v>
      </c>
      <c r="BB184" s="7">
        <v>42</v>
      </c>
      <c r="BC184" s="7">
        <v>45</v>
      </c>
      <c r="BD184" s="7"/>
      <c r="BE184" s="7">
        <v>53</v>
      </c>
      <c r="BF184" s="7">
        <v>34</v>
      </c>
      <c r="BG184" s="7">
        <v>5</v>
      </c>
      <c r="BH184" s="7">
        <v>20</v>
      </c>
      <c r="BI184" s="8"/>
      <c r="BJ184" s="191" t="s">
        <v>44</v>
      </c>
      <c r="BK184" s="192"/>
      <c r="BL184" s="192"/>
      <c r="BM184" s="192"/>
      <c r="BN184" s="192"/>
      <c r="BO184" s="192"/>
      <c r="BP184" s="192"/>
      <c r="BQ184" s="192"/>
      <c r="BR184" s="192"/>
      <c r="BS184" s="192"/>
      <c r="BT184" s="192"/>
      <c r="BU184" s="193"/>
      <c r="BV184" s="6" t="s">
        <v>24</v>
      </c>
      <c r="BW184" s="6"/>
      <c r="BX184" s="7">
        <f>SUM(BY184:CG184)</f>
        <v>21</v>
      </c>
      <c r="BY184" s="7"/>
      <c r="BZ184" s="7"/>
      <c r="CA184" s="7"/>
      <c r="CB184" s="7"/>
      <c r="CC184" s="7"/>
      <c r="CD184" s="7">
        <v>20</v>
      </c>
      <c r="CE184" s="7">
        <v>1</v>
      </c>
      <c r="CF184" s="7"/>
      <c r="CG184" s="8"/>
    </row>
    <row r="185" spans="2:85" ht="18.75" customHeight="1" x14ac:dyDescent="0.25">
      <c r="B185" s="4"/>
      <c r="C185" s="4"/>
      <c r="D185" s="5" t="s">
        <v>15</v>
      </c>
      <c r="E185" s="5" t="s">
        <v>16</v>
      </c>
      <c r="F185" s="5" t="s">
        <v>17</v>
      </c>
      <c r="G185" s="5" t="s">
        <v>18</v>
      </c>
      <c r="H185" s="5" t="s">
        <v>19</v>
      </c>
      <c r="I185" s="5" t="s">
        <v>20</v>
      </c>
      <c r="J185" s="5" t="s">
        <v>21</v>
      </c>
      <c r="K185" s="5" t="s">
        <v>22</v>
      </c>
      <c r="L185" s="5" t="s">
        <v>23</v>
      </c>
      <c r="M185" s="5"/>
      <c r="N185" s="9" t="s">
        <v>35</v>
      </c>
      <c r="O185" s="4"/>
      <c r="P185" s="15"/>
      <c r="Q185" s="4" t="s">
        <v>36</v>
      </c>
      <c r="R185" s="4" t="s">
        <v>36</v>
      </c>
      <c r="S185" s="4" t="s">
        <v>36</v>
      </c>
      <c r="T185" s="4" t="s">
        <v>36</v>
      </c>
      <c r="U185" s="4" t="s">
        <v>36</v>
      </c>
      <c r="V185" s="4" t="s">
        <v>36</v>
      </c>
      <c r="W185" s="4" t="s">
        <v>36</v>
      </c>
      <c r="X185" s="4" t="s">
        <v>36</v>
      </c>
      <c r="Y185" s="4"/>
      <c r="Z185" s="6" t="s">
        <v>24</v>
      </c>
      <c r="AA185" s="6"/>
      <c r="AB185" s="7">
        <f>SUM(AC185:AK185)</f>
        <v>341</v>
      </c>
      <c r="AC185" s="7">
        <v>138</v>
      </c>
      <c r="AD185" s="7">
        <v>42</v>
      </c>
      <c r="AE185" s="7">
        <v>45</v>
      </c>
      <c r="AF185" s="7"/>
      <c r="AG185" s="7">
        <v>53</v>
      </c>
      <c r="AH185" s="7">
        <v>38</v>
      </c>
      <c r="AI185" s="7">
        <v>5</v>
      </c>
      <c r="AJ185" s="7">
        <v>20</v>
      </c>
      <c r="AK185" s="7"/>
      <c r="AL185" s="9" t="s">
        <v>94</v>
      </c>
      <c r="AM185" s="9"/>
      <c r="AN185" s="10">
        <f>AO185*AO184+AP185*AP184+AQ185*AQ184+AR185*AR184+AS185*AS184+AT185*AT184+AU185*AU184+AV185*AV184</f>
        <v>8.4</v>
      </c>
      <c r="AO185" s="11">
        <f t="shared" ref="AO185:AP187" si="84">AP185-(AP185*10%)</f>
        <v>0.12150000000000001</v>
      </c>
      <c r="AP185" s="11">
        <f t="shared" si="84"/>
        <v>0.13500000000000001</v>
      </c>
      <c r="AQ185" s="11">
        <v>0.15</v>
      </c>
      <c r="AR185" s="11">
        <f>AQ185+(AQ185*20%)</f>
        <v>0.18</v>
      </c>
      <c r="AS185" s="11">
        <v>0.2</v>
      </c>
      <c r="AT185" s="11">
        <v>0.3</v>
      </c>
      <c r="AU185" s="11">
        <f>AS185</f>
        <v>0.2</v>
      </c>
      <c r="AV185" s="11">
        <f>AR185</f>
        <v>0.18</v>
      </c>
      <c r="AW185" s="4"/>
      <c r="AX185" s="9" t="s">
        <v>47</v>
      </c>
      <c r="AY185" s="9"/>
      <c r="AZ185" s="10">
        <f>BA185*BA184+BB185*BB184+BC185*BC184+BD185*BD184+BE185*BE184+BF185*BF184+BG185*BG184+BH185*BH184</f>
        <v>65.552400000000006</v>
      </c>
      <c r="BA185" s="11">
        <f>BB185-(BB185*10%)</f>
        <v>0.14580000000000001</v>
      </c>
      <c r="BB185" s="11">
        <f>BC185-(BC185*10%)</f>
        <v>0.16200000000000001</v>
      </c>
      <c r="BC185" s="11">
        <v>0.18</v>
      </c>
      <c r="BD185" s="11">
        <f>BC185+(BC185*20%)</f>
        <v>0.216</v>
      </c>
      <c r="BE185" s="11">
        <f>BD185+(BF185*20%)</f>
        <v>0.27600000000000002</v>
      </c>
      <c r="BF185" s="11">
        <v>0.3</v>
      </c>
      <c r="BG185" s="11">
        <f>BE185</f>
        <v>0.27600000000000002</v>
      </c>
      <c r="BH185" s="11">
        <f>BD185</f>
        <v>0.216</v>
      </c>
      <c r="BI185" s="4"/>
      <c r="BJ185" s="4"/>
      <c r="BK185" s="4"/>
      <c r="BL185" s="5" t="s">
        <v>15</v>
      </c>
      <c r="BM185" s="5" t="s">
        <v>16</v>
      </c>
      <c r="BN185" s="5" t="s">
        <v>17</v>
      </c>
      <c r="BO185" s="5" t="s">
        <v>18</v>
      </c>
      <c r="BP185" s="5" t="s">
        <v>19</v>
      </c>
      <c r="BQ185" s="5" t="s">
        <v>20</v>
      </c>
      <c r="BR185" s="5" t="s">
        <v>21</v>
      </c>
      <c r="BS185" s="5" t="s">
        <v>22</v>
      </c>
      <c r="BT185" s="5" t="s">
        <v>23</v>
      </c>
      <c r="BU185" s="5"/>
      <c r="BV185" s="9" t="s">
        <v>47</v>
      </c>
      <c r="BW185" s="9"/>
      <c r="BX185" s="10">
        <f>BY185*BY184+BZ185*BZ184+CA185*CA184+CB185*CB184+CC185*CC184+CD185*CD184+CE185*CE184+CF185*CF184</f>
        <v>6.1980000000000004</v>
      </c>
      <c r="BY185" s="11">
        <f t="shared" ref="BY185:BZ187" si="85">BZ185-(BZ185*10%)</f>
        <v>0.12150000000000001</v>
      </c>
      <c r="BZ185" s="11">
        <f t="shared" si="85"/>
        <v>0.13500000000000001</v>
      </c>
      <c r="CA185" s="11">
        <v>0.15</v>
      </c>
      <c r="CB185" s="11">
        <f>CA185+(CA185*20%)</f>
        <v>0.18</v>
      </c>
      <c r="CC185" s="11">
        <f>CB185+(CB185*10%)</f>
        <v>0.19799999999999998</v>
      </c>
      <c r="CD185" s="11">
        <v>0.3</v>
      </c>
      <c r="CE185" s="11">
        <f>CC185</f>
        <v>0.19799999999999998</v>
      </c>
      <c r="CF185" s="11">
        <f>CB185</f>
        <v>0.18</v>
      </c>
      <c r="CG185" s="4"/>
    </row>
    <row r="186" spans="2:85" ht="18.75" customHeight="1" x14ac:dyDescent="0.25">
      <c r="B186" s="6" t="s">
        <v>24</v>
      </c>
      <c r="C186" s="6"/>
      <c r="D186" s="7">
        <f>SUM(E186:M186)</f>
        <v>341</v>
      </c>
      <c r="E186" s="7">
        <v>138</v>
      </c>
      <c r="F186" s="7">
        <v>42</v>
      </c>
      <c r="G186" s="7">
        <v>45</v>
      </c>
      <c r="H186" s="7"/>
      <c r="I186" s="7">
        <v>53</v>
      </c>
      <c r="J186" s="7">
        <v>38</v>
      </c>
      <c r="K186" s="7">
        <v>5</v>
      </c>
      <c r="L186" s="7">
        <v>20</v>
      </c>
      <c r="M186" s="8"/>
      <c r="N186" s="191" t="s">
        <v>49</v>
      </c>
      <c r="O186" s="192"/>
      <c r="P186" s="192"/>
      <c r="Q186" s="192"/>
      <c r="R186" s="192"/>
      <c r="S186" s="192"/>
      <c r="T186" s="192"/>
      <c r="U186" s="192"/>
      <c r="V186" s="192"/>
      <c r="W186" s="192"/>
      <c r="X186" s="192"/>
      <c r="Y186" s="193"/>
      <c r="Z186" s="9" t="s">
        <v>25</v>
      </c>
      <c r="AA186" s="9"/>
      <c r="AB186" s="10">
        <f>AC186*AC185+AD186*AD185+AE186*AE185+AF186*AF185+AG186*AG185+AH186*AH185+AI186*AI185+AJ186*AJ185</f>
        <v>19.083200000000001</v>
      </c>
      <c r="AC186" s="11">
        <f t="shared" ref="AC186:AD190" si="86">AD186-(AD186*10%)</f>
        <v>3.2400000000000005E-2</v>
      </c>
      <c r="AD186" s="11">
        <f t="shared" si="86"/>
        <v>3.6000000000000004E-2</v>
      </c>
      <c r="AE186" s="11">
        <v>0.04</v>
      </c>
      <c r="AF186" s="11">
        <f>AE186+(AE186*20%)</f>
        <v>4.8000000000000001E-2</v>
      </c>
      <c r="AG186" s="11">
        <v>0.08</v>
      </c>
      <c r="AH186" s="11">
        <v>0.15</v>
      </c>
      <c r="AI186" s="11">
        <f>AG186</f>
        <v>0.08</v>
      </c>
      <c r="AJ186" s="11">
        <f>AF186</f>
        <v>4.8000000000000001E-2</v>
      </c>
      <c r="AK186" s="11"/>
      <c r="AL186" s="9" t="s">
        <v>51</v>
      </c>
      <c r="AM186" s="9"/>
      <c r="AN186" s="10">
        <f>AO186*AO184+AP186*AP184+AQ186*AQ184+AR186*AR184+AS186*AS184+AT186*AT184+AU186*AU184+AV186*AV184</f>
        <v>0.84</v>
      </c>
      <c r="AO186" s="11">
        <f t="shared" si="84"/>
        <v>1.2149999999999999E-2</v>
      </c>
      <c r="AP186" s="11">
        <f t="shared" si="84"/>
        <v>1.35E-2</v>
      </c>
      <c r="AQ186" s="11">
        <v>1.4999999999999999E-2</v>
      </c>
      <c r="AR186" s="11">
        <f>AQ186+(AQ186*20%)</f>
        <v>1.7999999999999999E-2</v>
      </c>
      <c r="AS186" s="11">
        <v>0.2</v>
      </c>
      <c r="AT186" s="11">
        <v>0.03</v>
      </c>
      <c r="AU186" s="11">
        <f>AS186</f>
        <v>0.2</v>
      </c>
      <c r="AV186" s="11">
        <f>AR186</f>
        <v>1.7999999999999999E-2</v>
      </c>
      <c r="AW186" s="4"/>
      <c r="AX186" s="9" t="s">
        <v>114</v>
      </c>
      <c r="AY186" s="9"/>
      <c r="AZ186" s="10">
        <f>BA186*BA184+BB186*BB184+BC186*BC184+BD186*BD184+BE186*BE184+BF186*BF184+BG186*BG184+BH186*BH184</f>
        <v>6.2072399999999988</v>
      </c>
      <c r="BA186" s="11">
        <f>BB186-(BB186*10%)</f>
        <v>1.4579999999999999E-2</v>
      </c>
      <c r="BB186" s="11">
        <f>BC186-(BC186*10%)</f>
        <v>1.6199999999999999E-2</v>
      </c>
      <c r="BC186" s="11">
        <v>1.7999999999999999E-2</v>
      </c>
      <c r="BD186" s="11">
        <f>BC186+(BC186*20%)</f>
        <v>2.1599999999999998E-2</v>
      </c>
      <c r="BE186" s="11">
        <f>BD186</f>
        <v>2.1599999999999998E-2</v>
      </c>
      <c r="BF186" s="11">
        <v>0.03</v>
      </c>
      <c r="BG186" s="11">
        <f>BD186</f>
        <v>2.1599999999999998E-2</v>
      </c>
      <c r="BH186" s="11">
        <f>BD186</f>
        <v>2.1599999999999998E-2</v>
      </c>
      <c r="BI186" s="4"/>
      <c r="BJ186" s="6" t="s">
        <v>24</v>
      </c>
      <c r="BK186" s="6"/>
      <c r="BL186" s="7">
        <f>SUM(BM186:BU186)</f>
        <v>177</v>
      </c>
      <c r="BM186" s="7">
        <v>138</v>
      </c>
      <c r="BN186" s="7"/>
      <c r="BO186" s="7"/>
      <c r="BP186" s="7"/>
      <c r="BQ186" s="7"/>
      <c r="BR186" s="7">
        <v>38</v>
      </c>
      <c r="BS186" s="7">
        <v>1</v>
      </c>
      <c r="BT186" s="7"/>
      <c r="BU186" s="7"/>
      <c r="BV186" s="9" t="s">
        <v>71</v>
      </c>
      <c r="BW186" s="9"/>
      <c r="BX186" s="10">
        <f>BY186*BY184+BZ186*BZ184+CA186*CA184+CB186*CB184+CC186*CC184+CD186*CD184+CE186*CE184+CF186*CF184</f>
        <v>1.6528</v>
      </c>
      <c r="BY186" s="11">
        <f t="shared" si="85"/>
        <v>3.2400000000000005E-2</v>
      </c>
      <c r="BZ186" s="11">
        <f t="shared" si="85"/>
        <v>3.6000000000000004E-2</v>
      </c>
      <c r="CA186" s="11">
        <v>0.04</v>
      </c>
      <c r="CB186" s="11">
        <f>CA186+(CA186*20%)</f>
        <v>4.8000000000000001E-2</v>
      </c>
      <c r="CC186" s="11">
        <f>CB186+(CB186*10%)</f>
        <v>5.28E-2</v>
      </c>
      <c r="CD186" s="11">
        <v>0.08</v>
      </c>
      <c r="CE186" s="11">
        <f>CC186</f>
        <v>5.28E-2</v>
      </c>
      <c r="CF186" s="11">
        <f>CB186</f>
        <v>4.8000000000000001E-2</v>
      </c>
      <c r="CG186" s="4"/>
    </row>
    <row r="187" spans="2:85" ht="18.75" customHeight="1" x14ac:dyDescent="0.25">
      <c r="B187" s="9" t="s">
        <v>48</v>
      </c>
      <c r="C187" s="9"/>
      <c r="D187" s="10">
        <f>E187*E186+F187*F186+G187*G186+H187*H186+I187*I186+J187*J186+K187*K186+L187*L186</f>
        <v>34.922600000000003</v>
      </c>
      <c r="E187" s="11">
        <f t="shared" ref="E187:F188" si="87">F187-(F187*10%)</f>
        <v>7.2900000000000006E-2</v>
      </c>
      <c r="F187" s="11">
        <f t="shared" si="87"/>
        <v>8.1000000000000003E-2</v>
      </c>
      <c r="G187" s="11">
        <v>0.09</v>
      </c>
      <c r="H187" s="11">
        <f>G187+(G187*20%)</f>
        <v>0.108</v>
      </c>
      <c r="I187" s="11">
        <f>H187+(H187*10%)</f>
        <v>0.1188</v>
      </c>
      <c r="J187" s="4">
        <v>0.22</v>
      </c>
      <c r="K187" s="4">
        <f>I187</f>
        <v>0.1188</v>
      </c>
      <c r="L187" s="11">
        <f>H187</f>
        <v>0.108</v>
      </c>
      <c r="M187" s="4"/>
      <c r="N187" s="4"/>
      <c r="O187" s="9"/>
      <c r="P187" s="5" t="s">
        <v>15</v>
      </c>
      <c r="Q187" s="5" t="s">
        <v>16</v>
      </c>
      <c r="R187" s="5" t="s">
        <v>17</v>
      </c>
      <c r="S187" s="5" t="s">
        <v>18</v>
      </c>
      <c r="T187" s="5" t="s">
        <v>19</v>
      </c>
      <c r="U187" s="5" t="s">
        <v>20</v>
      </c>
      <c r="V187" s="5" t="s">
        <v>21</v>
      </c>
      <c r="W187" s="5" t="s">
        <v>22</v>
      </c>
      <c r="X187" s="5" t="s">
        <v>23</v>
      </c>
      <c r="Y187" s="5"/>
      <c r="Z187" s="9" t="s">
        <v>31</v>
      </c>
      <c r="AA187" s="9"/>
      <c r="AB187" s="10">
        <f>AC187*AC185+AD187*AD185+AE187*AE185+AF187*AF185+AG187*AG185+AH187*AH185+AI187*AI185+AJ187*AJ185</f>
        <v>10.228499999999999</v>
      </c>
      <c r="AC187" s="11">
        <f t="shared" si="86"/>
        <v>2.0250000000000001E-2</v>
      </c>
      <c r="AD187" s="11">
        <f t="shared" si="86"/>
        <v>2.2499999999999999E-2</v>
      </c>
      <c r="AE187" s="11">
        <v>2.5000000000000001E-2</v>
      </c>
      <c r="AF187" s="11">
        <f>AE187+(AE187*20%)</f>
        <v>3.0000000000000002E-2</v>
      </c>
      <c r="AG187" s="11">
        <f>AF187+(AF187*10%)</f>
        <v>3.3000000000000002E-2</v>
      </c>
      <c r="AH187" s="11">
        <v>7.4999999999999997E-2</v>
      </c>
      <c r="AI187" s="11">
        <f>AG187</f>
        <v>3.3000000000000002E-2</v>
      </c>
      <c r="AJ187" s="11">
        <f>AF187</f>
        <v>3.0000000000000002E-2</v>
      </c>
      <c r="AK187" s="11"/>
      <c r="AL187" s="9" t="s">
        <v>54</v>
      </c>
      <c r="AM187" s="9"/>
      <c r="AN187" s="10">
        <f>AO187*AO184+AP187*AP184+AQ187*AQ184+AR187*AR184+AS187*AS184+AT187*AT184+AU187*AU184+AV187*AV184</f>
        <v>0.14000000000000001</v>
      </c>
      <c r="AO187" s="11">
        <f t="shared" si="84"/>
        <v>3.2399999999999998E-3</v>
      </c>
      <c r="AP187" s="11">
        <f t="shared" si="84"/>
        <v>3.5999999999999999E-3</v>
      </c>
      <c r="AQ187" s="11">
        <v>4.0000000000000001E-3</v>
      </c>
      <c r="AR187" s="11">
        <f>AQ187+(AQ187*20%)</f>
        <v>4.8000000000000004E-3</v>
      </c>
      <c r="AS187" s="11">
        <f>AR187+(AR187*10%)</f>
        <v>5.2800000000000008E-3</v>
      </c>
      <c r="AT187" s="11">
        <v>5.0000000000000001E-3</v>
      </c>
      <c r="AU187" s="11">
        <f>AS187</f>
        <v>5.2800000000000008E-3</v>
      </c>
      <c r="AV187" s="11">
        <f>AR187</f>
        <v>4.8000000000000004E-3</v>
      </c>
      <c r="AW187" s="4"/>
      <c r="AX187" s="9" t="s">
        <v>33</v>
      </c>
      <c r="AY187" s="9"/>
      <c r="AZ187" s="10">
        <f>BA187*BA184+BB187*BB184+BC187*BC184+BD187*BD184+BE187*BE184+BF187*BF184+BG187*BG184+BH187*BH184</f>
        <v>1.6850000000000001</v>
      </c>
      <c r="BA187" s="11">
        <v>5.0000000000000001E-3</v>
      </c>
      <c r="BB187" s="11">
        <v>5.0000000000000001E-3</v>
      </c>
      <c r="BC187" s="11">
        <v>5.0000000000000001E-3</v>
      </c>
      <c r="BD187" s="11">
        <v>5.0000000000000001E-3</v>
      </c>
      <c r="BE187" s="11">
        <v>5.0000000000000001E-3</v>
      </c>
      <c r="BF187" s="11">
        <v>5.0000000000000001E-3</v>
      </c>
      <c r="BG187" s="11">
        <v>5.0000000000000001E-3</v>
      </c>
      <c r="BH187" s="11">
        <v>5.0000000000000001E-3</v>
      </c>
      <c r="BI187" s="4"/>
      <c r="BJ187" s="9" t="s">
        <v>50</v>
      </c>
      <c r="BK187" s="9"/>
      <c r="BL187" s="10">
        <f>BM187*BM186+BN187*BN186+BO187*BO186+BP187*BP186+BQ187*BQ186+BR187*BR186+BS187*BS186+BT187*BT186</f>
        <v>11.147200000000002</v>
      </c>
      <c r="BM187" s="11">
        <f t="shared" ref="BM187:BN191" si="88">BN187-(BN187*10%)</f>
        <v>5.2650000000000002E-2</v>
      </c>
      <c r="BN187" s="11">
        <f t="shared" si="88"/>
        <v>5.8500000000000003E-2</v>
      </c>
      <c r="BO187" s="11">
        <v>6.5000000000000002E-2</v>
      </c>
      <c r="BP187" s="11">
        <f>BO187+(BO187*10%)</f>
        <v>7.1500000000000008E-2</v>
      </c>
      <c r="BQ187" s="11">
        <f>BP187+(BR187*10%)</f>
        <v>8.1500000000000017E-2</v>
      </c>
      <c r="BR187" s="11">
        <v>0.1</v>
      </c>
      <c r="BS187" s="11">
        <f>BQ187</f>
        <v>8.1500000000000017E-2</v>
      </c>
      <c r="BT187" s="11">
        <f>BP187</f>
        <v>7.1500000000000008E-2</v>
      </c>
      <c r="BU187" s="11"/>
      <c r="BV187" s="9" t="s">
        <v>48</v>
      </c>
      <c r="BW187" s="9"/>
      <c r="BX187" s="10">
        <f>BY187*BY184+BZ187*BZ184+CA187*CA184+CB187*CB184+CC187*CC184+CD187*CD184+CE187*CE184+CF187*CF184</f>
        <v>2.5187999999999997</v>
      </c>
      <c r="BY187" s="11">
        <f t="shared" si="85"/>
        <v>7.2900000000000006E-2</v>
      </c>
      <c r="BZ187" s="11">
        <f t="shared" si="85"/>
        <v>8.1000000000000003E-2</v>
      </c>
      <c r="CA187" s="11">
        <v>0.09</v>
      </c>
      <c r="CB187" s="11">
        <f>CA187+(CA187*20%)</f>
        <v>0.108</v>
      </c>
      <c r="CC187" s="11">
        <f>CB187+(CB187*10%)</f>
        <v>0.1188</v>
      </c>
      <c r="CD187" s="11">
        <v>0.12</v>
      </c>
      <c r="CE187" s="11">
        <f>CC187</f>
        <v>0.1188</v>
      </c>
      <c r="CF187" s="11">
        <f>CB187</f>
        <v>0.108</v>
      </c>
      <c r="CG187" s="4"/>
    </row>
    <row r="188" spans="2:85" ht="18.75" customHeight="1" x14ac:dyDescent="0.25">
      <c r="B188" s="9" t="s">
        <v>43</v>
      </c>
      <c r="C188" s="9"/>
      <c r="D188" s="10">
        <f>E188*E186+F188*F186+G188*G186+H188*H186+I188*I186+J188*J186+K188*K186+L188*L186</f>
        <v>20.7484</v>
      </c>
      <c r="E188" s="11">
        <f t="shared" si="87"/>
        <v>4.8599999999999997E-2</v>
      </c>
      <c r="F188" s="11">
        <f t="shared" si="87"/>
        <v>5.3999999999999999E-2</v>
      </c>
      <c r="G188" s="4">
        <v>0.06</v>
      </c>
      <c r="H188" s="11">
        <f>G188+(G188*20%)</f>
        <v>7.1999999999999995E-2</v>
      </c>
      <c r="I188" s="11">
        <f>H188+(H188*10%)</f>
        <v>7.9199999999999993E-2</v>
      </c>
      <c r="J188" s="4">
        <v>0.08</v>
      </c>
      <c r="K188" s="4">
        <f>I188</f>
        <v>7.9199999999999993E-2</v>
      </c>
      <c r="L188" s="11">
        <f>H188</f>
        <v>7.1999999999999995E-2</v>
      </c>
      <c r="M188" s="4"/>
      <c r="N188" s="6" t="s">
        <v>24</v>
      </c>
      <c r="O188" s="9"/>
      <c r="P188" s="7">
        <f>SUM(Q188:Y188)</f>
        <v>0</v>
      </c>
      <c r="Q188" s="7"/>
      <c r="R188" s="7"/>
      <c r="S188" s="7"/>
      <c r="T188" s="7"/>
      <c r="U188" s="7"/>
      <c r="V188" s="7"/>
      <c r="W188" s="7"/>
      <c r="X188" s="7"/>
      <c r="Y188" s="8"/>
      <c r="Z188" s="9" t="s">
        <v>32</v>
      </c>
      <c r="AA188" s="9"/>
      <c r="AB188" s="10">
        <f>AC188*AC185+AD188*AD185+AE188*AE185+AF188*AF185+AG188*AG185+AH188*AH185+AI188*AI185+AJ188*AJ185</f>
        <v>10.228499999999999</v>
      </c>
      <c r="AC188" s="11">
        <f t="shared" si="86"/>
        <v>2.0250000000000001E-2</v>
      </c>
      <c r="AD188" s="11">
        <f t="shared" si="86"/>
        <v>2.2499999999999999E-2</v>
      </c>
      <c r="AE188" s="11">
        <v>2.5000000000000001E-2</v>
      </c>
      <c r="AF188" s="11">
        <f>AE188+(AE188*20%)</f>
        <v>3.0000000000000002E-2</v>
      </c>
      <c r="AG188" s="11">
        <f>AF188+(AF188*10%)</f>
        <v>3.3000000000000002E-2</v>
      </c>
      <c r="AH188" s="11">
        <v>7.4999999999999997E-2</v>
      </c>
      <c r="AI188" s="11">
        <f>AG188</f>
        <v>3.3000000000000002E-2</v>
      </c>
      <c r="AJ188" s="11">
        <f>AF188</f>
        <v>3.0000000000000002E-2</v>
      </c>
      <c r="AK188" s="4"/>
      <c r="AL188" s="9" t="s">
        <v>33</v>
      </c>
      <c r="AM188" s="9"/>
      <c r="AN188" s="10">
        <f>AO188*AO184+AP188*AP184+AQ188*AQ184+AR188*AR184+AS188*AS184+AT188*AT184+AU188*AU184+AV188*AV184</f>
        <v>0.14000000000000001</v>
      </c>
      <c r="AO188" s="11">
        <v>5.0000000000000001E-3</v>
      </c>
      <c r="AP188" s="11">
        <v>5.0000000000000001E-3</v>
      </c>
      <c r="AQ188" s="11">
        <v>5.0000000000000001E-3</v>
      </c>
      <c r="AR188" s="11">
        <v>5.0000000000000001E-3</v>
      </c>
      <c r="AS188" s="11">
        <v>5.0000000000000001E-3</v>
      </c>
      <c r="AT188" s="11">
        <v>5.0000000000000001E-3</v>
      </c>
      <c r="AU188" s="11">
        <v>5.0000000000000001E-3</v>
      </c>
      <c r="AV188" s="11">
        <v>5.0000000000000001E-3</v>
      </c>
      <c r="AW188" s="4"/>
      <c r="AX188" s="9" t="s">
        <v>35</v>
      </c>
      <c r="AY188" s="9"/>
      <c r="AZ188" s="10"/>
      <c r="BA188" s="4" t="s">
        <v>36</v>
      </c>
      <c r="BB188" s="4" t="s">
        <v>36</v>
      </c>
      <c r="BC188" s="4" t="s">
        <v>36</v>
      </c>
      <c r="BD188" s="4" t="s">
        <v>36</v>
      </c>
      <c r="BE188" s="4" t="s">
        <v>36</v>
      </c>
      <c r="BF188" s="4" t="s">
        <v>36</v>
      </c>
      <c r="BG188" s="4" t="s">
        <v>36</v>
      </c>
      <c r="BH188" s="4" t="s">
        <v>36</v>
      </c>
      <c r="BI188" s="4"/>
      <c r="BJ188" s="9" t="s">
        <v>31</v>
      </c>
      <c r="BK188" s="9"/>
      <c r="BL188" s="10">
        <f>BM188*BM186+BN188*BN186+BO188*BO186+BP188*BP186+BQ188*BQ186+BR188*BR186+BS188*BS186+BT188*BT186</f>
        <v>5.6795000000000009</v>
      </c>
      <c r="BM188" s="11">
        <f t="shared" si="88"/>
        <v>2.0250000000000001E-2</v>
      </c>
      <c r="BN188" s="11">
        <f t="shared" si="88"/>
        <v>2.2499999999999999E-2</v>
      </c>
      <c r="BO188" s="11">
        <v>2.5000000000000001E-2</v>
      </c>
      <c r="BP188" s="11">
        <f>BO188+(BO188*10%)</f>
        <v>2.7500000000000004E-2</v>
      </c>
      <c r="BQ188" s="11">
        <f>BP188+(BR188*10%)</f>
        <v>3.5000000000000003E-2</v>
      </c>
      <c r="BR188" s="11">
        <v>7.4999999999999997E-2</v>
      </c>
      <c r="BS188" s="11">
        <f>BQ188</f>
        <v>3.5000000000000003E-2</v>
      </c>
      <c r="BT188" s="11">
        <f>BP188</f>
        <v>2.7500000000000004E-2</v>
      </c>
      <c r="BU188" s="11"/>
      <c r="BV188" s="9" t="s">
        <v>33</v>
      </c>
      <c r="BW188" s="9"/>
      <c r="BX188" s="10">
        <f>BY188*BY184+BZ188*BZ184+CA188*CA184+CB188*CB184+CC188*CC184+CD188*CD184+CE188*CE184+CF188*CF184</f>
        <v>0.10500000000000001</v>
      </c>
      <c r="BY188" s="11">
        <v>5.0000000000000001E-3</v>
      </c>
      <c r="BZ188" s="11">
        <v>5.0000000000000001E-3</v>
      </c>
      <c r="CA188" s="11">
        <v>5.0000000000000001E-3</v>
      </c>
      <c r="CB188" s="11">
        <v>5.0000000000000001E-3</v>
      </c>
      <c r="CC188" s="11">
        <v>5.0000000000000001E-3</v>
      </c>
      <c r="CD188" s="11">
        <v>5.0000000000000001E-3</v>
      </c>
      <c r="CE188" s="11">
        <v>5.0000000000000001E-3</v>
      </c>
      <c r="CF188" s="11">
        <v>5.0000000000000001E-3</v>
      </c>
      <c r="CG188" s="4"/>
    </row>
    <row r="189" spans="2:85" ht="18.75" customHeight="1" x14ac:dyDescent="0.25">
      <c r="B189" s="9" t="s">
        <v>39</v>
      </c>
      <c r="C189" s="9"/>
      <c r="D189" s="10">
        <f>E189*E186+F189*F186+G189*G186+H189*H186+I189*I186+J189*J186+K189*K186+L189*L186</f>
        <v>5.4413999999999989</v>
      </c>
      <c r="E189" s="11">
        <f>F189-(F189*10%)</f>
        <v>1.2149999999999999E-2</v>
      </c>
      <c r="F189" s="11">
        <f>G189-(G189*10%)</f>
        <v>1.35E-2</v>
      </c>
      <c r="G189" s="11">
        <v>1.4999999999999999E-2</v>
      </c>
      <c r="H189" s="11">
        <f>G189+(G189*10%)</f>
        <v>1.6500000000000001E-2</v>
      </c>
      <c r="I189" s="11">
        <f>H189+(H189*10%)</f>
        <v>1.8149999999999999E-2</v>
      </c>
      <c r="J189" s="11">
        <v>0.03</v>
      </c>
      <c r="K189" s="11">
        <f>I189</f>
        <v>1.8149999999999999E-2</v>
      </c>
      <c r="L189" s="11">
        <f>H189</f>
        <v>1.6500000000000001E-2</v>
      </c>
      <c r="M189" s="4"/>
      <c r="N189" s="9" t="s">
        <v>47</v>
      </c>
      <c r="O189" s="9"/>
      <c r="P189" s="10">
        <f>Q189*Q188+R189*R188+S189*S188+T189*T188+U189*U188+V189*V188+W189*W188+X189*X188</f>
        <v>0</v>
      </c>
      <c r="Q189" s="11">
        <f t="shared" ref="Q189:Q192" si="89">R189-(R189*10%)</f>
        <v>0.12150000000000001</v>
      </c>
      <c r="R189" s="11">
        <f t="shared" ref="R189:R192" si="90">S189-(S189*10%)</f>
        <v>0.13500000000000001</v>
      </c>
      <c r="S189" s="11">
        <v>0.15</v>
      </c>
      <c r="T189" s="11">
        <f>S189+(S189*20%)</f>
        <v>0.18</v>
      </c>
      <c r="U189" s="11">
        <f>T189+(T189*10%)</f>
        <v>0.19799999999999998</v>
      </c>
      <c r="V189" s="11">
        <v>0.2</v>
      </c>
      <c r="W189" s="11">
        <f>U189</f>
        <v>0.19799999999999998</v>
      </c>
      <c r="X189" s="11">
        <f>T189</f>
        <v>0.18</v>
      </c>
      <c r="Y189" s="4"/>
      <c r="Z189" s="9" t="s">
        <v>57</v>
      </c>
      <c r="AA189" s="9"/>
      <c r="AB189" s="10">
        <f>AC189*AC185+AD189*AD185+AE189*AE185+AF189*AF185+AG189*AG185+AH189*AH185+AI189*AI185+AJ189*AJ185</f>
        <v>7.4228000000000005</v>
      </c>
      <c r="AC189" s="11">
        <f t="shared" si="86"/>
        <v>1.6200000000000003E-2</v>
      </c>
      <c r="AD189" s="11">
        <f t="shared" si="86"/>
        <v>1.8000000000000002E-2</v>
      </c>
      <c r="AE189" s="11">
        <v>0.02</v>
      </c>
      <c r="AF189" s="11">
        <f>AE189+(AE189*20%)</f>
        <v>2.4E-2</v>
      </c>
      <c r="AG189" s="11">
        <f>AF189+(AF189*10%)</f>
        <v>2.64E-2</v>
      </c>
      <c r="AH189" s="11">
        <f>AE189+(AE189*100%)</f>
        <v>0.04</v>
      </c>
      <c r="AI189" s="11">
        <f>AG189</f>
        <v>2.64E-2</v>
      </c>
      <c r="AJ189" s="11">
        <f>AF189</f>
        <v>2.4E-2</v>
      </c>
      <c r="AK189" s="4"/>
      <c r="AL189" s="9" t="s">
        <v>35</v>
      </c>
      <c r="AM189" s="9"/>
      <c r="AN189" s="15"/>
      <c r="AO189" s="11" t="s">
        <v>36</v>
      </c>
      <c r="AP189" s="11" t="s">
        <v>36</v>
      </c>
      <c r="AQ189" s="11" t="s">
        <v>36</v>
      </c>
      <c r="AR189" s="11" t="s">
        <v>36</v>
      </c>
      <c r="AS189" s="11" t="s">
        <v>36</v>
      </c>
      <c r="AT189" s="11" t="s">
        <v>36</v>
      </c>
      <c r="AU189" s="11" t="s">
        <v>36</v>
      </c>
      <c r="AV189" s="11" t="s">
        <v>36</v>
      </c>
      <c r="AW189" s="4"/>
      <c r="BJ189" s="9" t="s">
        <v>32</v>
      </c>
      <c r="BK189" s="9"/>
      <c r="BL189" s="10">
        <f>BM189*BM186+BN189*BN186+BO189*BO186+BP189*BP186+BQ189*BQ186+BR189*BR186+BS189*BS186+BT189*BT186</f>
        <v>5.6795000000000009</v>
      </c>
      <c r="BM189" s="11">
        <f t="shared" si="88"/>
        <v>2.0250000000000001E-2</v>
      </c>
      <c r="BN189" s="11">
        <f t="shared" si="88"/>
        <v>2.2499999999999999E-2</v>
      </c>
      <c r="BO189" s="11">
        <v>2.5000000000000001E-2</v>
      </c>
      <c r="BP189" s="11">
        <f>BO189+(BO189*10%)</f>
        <v>2.7500000000000004E-2</v>
      </c>
      <c r="BQ189" s="11">
        <f>BP189+(BR189*10%)</f>
        <v>3.5000000000000003E-2</v>
      </c>
      <c r="BR189" s="11">
        <v>7.4999999999999997E-2</v>
      </c>
      <c r="BS189" s="11">
        <f>BQ189</f>
        <v>3.5000000000000003E-2</v>
      </c>
      <c r="BT189" s="11">
        <f>BP189</f>
        <v>2.7500000000000004E-2</v>
      </c>
      <c r="BU189" s="4"/>
      <c r="BV189" s="9" t="s">
        <v>35</v>
      </c>
      <c r="BW189" s="9"/>
      <c r="BX189" s="4"/>
      <c r="BY189" s="4" t="s">
        <v>36</v>
      </c>
      <c r="BZ189" s="4" t="s">
        <v>36</v>
      </c>
      <c r="CA189" s="4" t="s">
        <v>36</v>
      </c>
      <c r="CB189" s="4" t="s">
        <v>36</v>
      </c>
      <c r="CC189" s="4" t="s">
        <v>36</v>
      </c>
      <c r="CD189" s="4" t="s">
        <v>36</v>
      </c>
      <c r="CE189" s="4" t="s">
        <v>36</v>
      </c>
      <c r="CF189" s="4" t="s">
        <v>36</v>
      </c>
      <c r="CG189" s="4"/>
    </row>
    <row r="190" spans="2:85" ht="18.75" customHeight="1" x14ac:dyDescent="0.25">
      <c r="B190" s="9" t="s">
        <v>33</v>
      </c>
      <c r="C190" s="9"/>
      <c r="D190" s="10">
        <f>E190*E186+F190*F186+G190*G186+H190*H186+I190*I186+J190*J186+K190*K186+L190*L186</f>
        <v>1.7050000000000001</v>
      </c>
      <c r="E190" s="11">
        <v>5.0000000000000001E-3</v>
      </c>
      <c r="F190" s="11">
        <v>5.0000000000000001E-3</v>
      </c>
      <c r="G190" s="11">
        <v>5.0000000000000001E-3</v>
      </c>
      <c r="H190" s="11">
        <v>5.0000000000000001E-3</v>
      </c>
      <c r="I190" s="11">
        <v>5.0000000000000001E-3</v>
      </c>
      <c r="J190" s="11">
        <v>5.0000000000000001E-3</v>
      </c>
      <c r="K190" s="11">
        <v>5.0000000000000001E-3</v>
      </c>
      <c r="L190" s="11">
        <v>5.0000000000000001E-3</v>
      </c>
      <c r="M190" s="4"/>
      <c r="N190" s="9" t="s">
        <v>58</v>
      </c>
      <c r="O190" s="9"/>
      <c r="P190" s="10">
        <f>Q190*Q188+R190*R188+S190*S188+T190*T188+U190*U188+V190*V188+W190*W188+X190*X188</f>
        <v>0</v>
      </c>
      <c r="Q190" s="11">
        <f t="shared" si="89"/>
        <v>4.0500000000000001E-2</v>
      </c>
      <c r="R190" s="11">
        <f t="shared" si="90"/>
        <v>4.4999999999999998E-2</v>
      </c>
      <c r="S190" s="11">
        <v>0.05</v>
      </c>
      <c r="T190" s="11">
        <f>S190+(S190*20%)</f>
        <v>6.0000000000000005E-2</v>
      </c>
      <c r="U190" s="11">
        <f>T190+(T190*10%)</f>
        <v>6.6000000000000003E-2</v>
      </c>
      <c r="V190" s="11">
        <v>0.15</v>
      </c>
      <c r="W190" s="11">
        <f>U190</f>
        <v>6.6000000000000003E-2</v>
      </c>
      <c r="X190" s="11">
        <f>T190</f>
        <v>6.0000000000000005E-2</v>
      </c>
      <c r="Y190" s="4"/>
      <c r="Z190" s="9" t="s">
        <v>38</v>
      </c>
      <c r="AA190" s="9"/>
      <c r="AB190" s="10">
        <f>AC190*AC185+AD190*AD185+AE190*AE185+AF190*AF185+AG190*AG185+AH190*AH185+AI190*AI185+AJ190*AJ185</f>
        <v>7.4228000000000005</v>
      </c>
      <c r="AC190" s="11">
        <f t="shared" si="86"/>
        <v>1.6200000000000003E-2</v>
      </c>
      <c r="AD190" s="11">
        <f t="shared" si="86"/>
        <v>1.8000000000000002E-2</v>
      </c>
      <c r="AE190" s="11">
        <v>0.02</v>
      </c>
      <c r="AF190" s="11">
        <f>AE190+(AE190*20%)</f>
        <v>2.4E-2</v>
      </c>
      <c r="AG190" s="11">
        <f>AF190+(AF190*10%)</f>
        <v>2.64E-2</v>
      </c>
      <c r="AH190" s="11">
        <f>AE190+(AE190*100%)</f>
        <v>0.04</v>
      </c>
      <c r="AI190" s="11">
        <f>AG190</f>
        <v>2.64E-2</v>
      </c>
      <c r="AJ190" s="11">
        <f>AF190</f>
        <v>2.4E-2</v>
      </c>
      <c r="AK190" s="4"/>
      <c r="BJ190" s="9" t="s">
        <v>57</v>
      </c>
      <c r="BK190" s="9"/>
      <c r="BL190" s="10">
        <f>BM190*BM186+BN190*BN186+BO190*BO186+BP190*BP186+BQ190*BQ186+BR190*BR186+BS190*BS186+BT190*BT186</f>
        <v>3.7816000000000001</v>
      </c>
      <c r="BM190" s="11">
        <f t="shared" si="88"/>
        <v>1.6200000000000003E-2</v>
      </c>
      <c r="BN190" s="11">
        <f t="shared" si="88"/>
        <v>1.8000000000000002E-2</v>
      </c>
      <c r="BO190" s="11">
        <v>0.02</v>
      </c>
      <c r="BP190" s="11">
        <f>BO190+(BO190*10%)</f>
        <v>2.1999999999999999E-2</v>
      </c>
      <c r="BQ190" s="11">
        <f>BP190+(BR190*10%)</f>
        <v>2.5999999999999999E-2</v>
      </c>
      <c r="BR190" s="11">
        <f>BO190+(BO190*100%)</f>
        <v>0.04</v>
      </c>
      <c r="BS190" s="11">
        <f>BQ190</f>
        <v>2.5999999999999999E-2</v>
      </c>
      <c r="BT190" s="11">
        <f>BP190</f>
        <v>2.1999999999999999E-2</v>
      </c>
      <c r="BU190" s="4"/>
    </row>
    <row r="191" spans="2:85" ht="18.75" customHeight="1" x14ac:dyDescent="0.25">
      <c r="B191" s="9" t="s">
        <v>35</v>
      </c>
      <c r="C191" s="9"/>
      <c r="D191" s="4"/>
      <c r="E191" s="4" t="s">
        <v>36</v>
      </c>
      <c r="F191" s="4" t="s">
        <v>36</v>
      </c>
      <c r="G191" s="4" t="s">
        <v>36</v>
      </c>
      <c r="H191" s="4" t="s">
        <v>36</v>
      </c>
      <c r="I191" s="4" t="s">
        <v>36</v>
      </c>
      <c r="J191" s="4" t="s">
        <v>36</v>
      </c>
      <c r="K191" s="4" t="s">
        <v>36</v>
      </c>
      <c r="L191" s="4" t="s">
        <v>36</v>
      </c>
      <c r="M191" s="4"/>
      <c r="N191" s="9" t="s">
        <v>51</v>
      </c>
      <c r="O191" s="9"/>
      <c r="P191" s="10">
        <f>Q191*Q188+R191*R188+S191*S188+T191*T188+U191*U188+V191*V188+W191*W188+X191*X188</f>
        <v>0</v>
      </c>
      <c r="Q191" s="11">
        <f t="shared" si="89"/>
        <v>1.2149999999999999E-2</v>
      </c>
      <c r="R191" s="11">
        <f t="shared" si="90"/>
        <v>1.35E-2</v>
      </c>
      <c r="S191" s="11">
        <v>1.4999999999999999E-2</v>
      </c>
      <c r="T191" s="11">
        <f>S191+(S191*20%)</f>
        <v>1.7999999999999999E-2</v>
      </c>
      <c r="U191" s="11">
        <v>0.2</v>
      </c>
      <c r="V191" s="11">
        <v>0.03</v>
      </c>
      <c r="W191" s="11">
        <f>U191</f>
        <v>0.2</v>
      </c>
      <c r="X191" s="11">
        <f>T191</f>
        <v>1.7999999999999999E-2</v>
      </c>
      <c r="Y191" s="4"/>
      <c r="Z191" s="9" t="s">
        <v>33</v>
      </c>
      <c r="AA191" s="9"/>
      <c r="AB191" s="10">
        <f>AC191*AC185+AD191*AD185+AE191*AE185+AF191*AF185+AG191*AG185+AH191*AH185+AI191*AI185+AJ191*AJ185</f>
        <v>1.7050000000000001</v>
      </c>
      <c r="AC191" s="11">
        <v>5.0000000000000001E-3</v>
      </c>
      <c r="AD191" s="11">
        <v>5.0000000000000001E-3</v>
      </c>
      <c r="AE191" s="11">
        <v>5.0000000000000001E-3</v>
      </c>
      <c r="AF191" s="11">
        <v>5.0000000000000001E-3</v>
      </c>
      <c r="AG191" s="11">
        <v>5.0000000000000001E-3</v>
      </c>
      <c r="AH191" s="11">
        <v>5.0000000000000001E-3</v>
      </c>
      <c r="AI191" s="11">
        <v>5.0000000000000001E-3</v>
      </c>
      <c r="AJ191" s="11">
        <v>5.0000000000000001E-3</v>
      </c>
      <c r="AK191" s="4"/>
      <c r="BJ191" s="9" t="s">
        <v>38</v>
      </c>
      <c r="BK191" s="9"/>
      <c r="BL191" s="10">
        <f>BM191*BM186+BN191*BN186+BO191*BO186+BP191*BP186+BQ191*BQ186+BR191*BR186+BS191*BS186+BT191*BT186</f>
        <v>3.7816000000000001</v>
      </c>
      <c r="BM191" s="11">
        <f t="shared" si="88"/>
        <v>1.6200000000000003E-2</v>
      </c>
      <c r="BN191" s="11">
        <f t="shared" si="88"/>
        <v>1.8000000000000002E-2</v>
      </c>
      <c r="BO191" s="11">
        <v>0.02</v>
      </c>
      <c r="BP191" s="11">
        <f>BO191+(BO191*10%)</f>
        <v>2.1999999999999999E-2</v>
      </c>
      <c r="BQ191" s="11">
        <f>BP191+(BR191*10%)</f>
        <v>2.5999999999999999E-2</v>
      </c>
      <c r="BR191" s="11">
        <f>BO191+(BO191*100%)</f>
        <v>0.04</v>
      </c>
      <c r="BS191" s="11">
        <f>BQ191</f>
        <v>2.5999999999999999E-2</v>
      </c>
      <c r="BT191" s="11">
        <f>BP191</f>
        <v>2.1999999999999999E-2</v>
      </c>
      <c r="BU191" s="4"/>
    </row>
    <row r="192" spans="2:85" ht="18.75" customHeight="1" x14ac:dyDescent="0.25">
      <c r="N192" s="9" t="s">
        <v>54</v>
      </c>
      <c r="O192" s="9"/>
      <c r="P192" s="10">
        <f>Q192*Q188+R192*R188+S192*S188+T192*T188+U192*U188+V192*V188+W192*W188+X192*X188</f>
        <v>0</v>
      </c>
      <c r="Q192" s="11">
        <f t="shared" si="89"/>
        <v>3.2399999999999998E-3</v>
      </c>
      <c r="R192" s="11">
        <f t="shared" si="90"/>
        <v>3.5999999999999999E-3</v>
      </c>
      <c r="S192" s="11">
        <v>4.0000000000000001E-3</v>
      </c>
      <c r="T192" s="11">
        <f>S192+(S192*20%)</f>
        <v>4.8000000000000004E-3</v>
      </c>
      <c r="U192" s="11">
        <f>T192+(T192*10%)</f>
        <v>5.2800000000000008E-3</v>
      </c>
      <c r="V192" s="11">
        <v>5.0000000000000001E-3</v>
      </c>
      <c r="W192" s="11">
        <f>U192</f>
        <v>5.2800000000000008E-3</v>
      </c>
      <c r="X192" s="11">
        <f>T192</f>
        <v>4.8000000000000004E-3</v>
      </c>
      <c r="Y192" s="4"/>
      <c r="Z192" s="9" t="s">
        <v>35</v>
      </c>
      <c r="AA192" s="9"/>
      <c r="AB192" s="15"/>
      <c r="AC192" s="11" t="s">
        <v>36</v>
      </c>
      <c r="AD192" s="11" t="s">
        <v>36</v>
      </c>
      <c r="AE192" s="11" t="s">
        <v>36</v>
      </c>
      <c r="AF192" s="11" t="s">
        <v>36</v>
      </c>
      <c r="AG192" s="11" t="s">
        <v>36</v>
      </c>
      <c r="AH192" s="11" t="s">
        <v>36</v>
      </c>
      <c r="AI192" s="11" t="s">
        <v>36</v>
      </c>
      <c r="AJ192" s="11" t="s">
        <v>36</v>
      </c>
      <c r="AK192" s="4"/>
      <c r="BJ192" s="9" t="s">
        <v>33</v>
      </c>
      <c r="BK192" s="9"/>
      <c r="BL192" s="10">
        <f>BM192*BM186+BN192*BN186+BO192*BO186+BP192*BP186+BQ192*BQ186+BR192*BR186+BS192*BS186+BT192*BT186</f>
        <v>0.88500000000000012</v>
      </c>
      <c r="BM192" s="11">
        <v>5.0000000000000001E-3</v>
      </c>
      <c r="BN192" s="11">
        <v>5.0000000000000001E-3</v>
      </c>
      <c r="BO192" s="11">
        <v>5.0000000000000001E-3</v>
      </c>
      <c r="BP192" s="11">
        <v>5.0000000000000001E-3</v>
      </c>
      <c r="BQ192" s="11">
        <v>5.0000000000000001E-3</v>
      </c>
      <c r="BR192" s="11">
        <v>5.0000000000000001E-3</v>
      </c>
      <c r="BS192" s="11">
        <v>5.0000000000000001E-3</v>
      </c>
      <c r="BT192" s="11">
        <v>5.0000000000000001E-3</v>
      </c>
      <c r="BU192" s="4"/>
    </row>
    <row r="193" spans="2:85" ht="18.75" customHeight="1" x14ac:dyDescent="0.25">
      <c r="N193" s="9" t="s">
        <v>33</v>
      </c>
      <c r="O193" s="9"/>
      <c r="P193" s="10">
        <f>Q193*Q188+R193*R188+S193*S188+T193*T188+U193*U188+V193*V188+W193*W188+X193*X188</f>
        <v>0</v>
      </c>
      <c r="Q193" s="11">
        <v>5.0000000000000001E-3</v>
      </c>
      <c r="R193" s="11">
        <v>5.0000000000000001E-3</v>
      </c>
      <c r="S193" s="11">
        <v>5.0000000000000001E-3</v>
      </c>
      <c r="T193" s="11">
        <v>5.0000000000000001E-3</v>
      </c>
      <c r="U193" s="11">
        <v>5.0000000000000001E-3</v>
      </c>
      <c r="V193" s="11">
        <v>5.0000000000000001E-3</v>
      </c>
      <c r="W193" s="11">
        <v>5.0000000000000001E-3</v>
      </c>
      <c r="X193" s="11">
        <v>5.0000000000000001E-3</v>
      </c>
      <c r="Y193" s="4"/>
      <c r="BJ193" s="9" t="s">
        <v>35</v>
      </c>
      <c r="BK193" s="9"/>
      <c r="BL193" s="15"/>
      <c r="BM193" s="11" t="s">
        <v>36</v>
      </c>
      <c r="BN193" s="11" t="s">
        <v>36</v>
      </c>
      <c r="BO193" s="11" t="s">
        <v>36</v>
      </c>
      <c r="BP193" s="11" t="s">
        <v>36</v>
      </c>
      <c r="BQ193" s="11" t="s">
        <v>36</v>
      </c>
      <c r="BR193" s="11" t="s">
        <v>36</v>
      </c>
      <c r="BS193" s="11" t="s">
        <v>36</v>
      </c>
      <c r="BT193" s="11" t="s">
        <v>36</v>
      </c>
      <c r="BU193" s="4"/>
    </row>
    <row r="194" spans="2:85" ht="18.75" customHeight="1" x14ac:dyDescent="0.25">
      <c r="N194" s="9" t="s">
        <v>35</v>
      </c>
      <c r="O194" s="9"/>
      <c r="P194" s="4"/>
      <c r="Q194" s="4" t="s">
        <v>36</v>
      </c>
      <c r="R194" s="4" t="s">
        <v>36</v>
      </c>
      <c r="S194" s="4" t="s">
        <v>36</v>
      </c>
      <c r="T194" s="4" t="s">
        <v>36</v>
      </c>
      <c r="U194" s="4" t="s">
        <v>36</v>
      </c>
      <c r="V194" s="4" t="s">
        <v>36</v>
      </c>
      <c r="W194" s="4" t="s">
        <v>36</v>
      </c>
      <c r="X194" s="4" t="s">
        <v>36</v>
      </c>
      <c r="Y194" s="4"/>
    </row>
    <row r="195" spans="2:85" ht="18.75" customHeight="1" x14ac:dyDescent="0.25"/>
    <row r="196" spans="2:85" ht="18.75" customHeight="1" x14ac:dyDescent="0.25"/>
    <row r="197" spans="2:85" ht="18" customHeight="1" x14ac:dyDescent="0.25">
      <c r="B197" s="194" t="s">
        <v>116</v>
      </c>
      <c r="C197" s="195"/>
      <c r="D197" s="195"/>
      <c r="E197" s="195"/>
      <c r="F197" s="195"/>
      <c r="G197" s="195"/>
      <c r="H197" s="195"/>
      <c r="I197" s="195"/>
      <c r="J197" s="195"/>
      <c r="K197" s="195"/>
      <c r="L197" s="195"/>
      <c r="M197" s="196"/>
      <c r="N197" s="194" t="s">
        <v>70</v>
      </c>
      <c r="O197" s="195"/>
      <c r="P197" s="195"/>
      <c r="Q197" s="195"/>
      <c r="R197" s="195"/>
      <c r="S197" s="195"/>
      <c r="T197" s="195"/>
      <c r="U197" s="195"/>
      <c r="V197" s="195"/>
      <c r="W197" s="195"/>
      <c r="X197" s="195"/>
      <c r="Y197" s="196"/>
      <c r="Z197" s="194" t="s">
        <v>118</v>
      </c>
      <c r="AA197" s="195"/>
      <c r="AB197" s="195"/>
      <c r="AC197" s="195"/>
      <c r="AD197" s="195"/>
      <c r="AE197" s="195"/>
      <c r="AF197" s="195"/>
      <c r="AG197" s="195"/>
      <c r="AH197" s="195"/>
      <c r="AI197" s="195"/>
      <c r="AJ197" s="195"/>
      <c r="AK197" s="196"/>
      <c r="AL197" s="194" t="s">
        <v>117</v>
      </c>
      <c r="AM197" s="195"/>
      <c r="AN197" s="195"/>
      <c r="AO197" s="195"/>
      <c r="AP197" s="195"/>
      <c r="AQ197" s="195"/>
      <c r="AR197" s="195"/>
      <c r="AS197" s="195"/>
      <c r="AT197" s="195"/>
      <c r="AU197" s="195"/>
      <c r="AV197" s="195"/>
      <c r="AW197" s="196"/>
      <c r="AX197" s="194" t="s">
        <v>122</v>
      </c>
      <c r="AY197" s="195"/>
      <c r="AZ197" s="195"/>
      <c r="BA197" s="195"/>
      <c r="BB197" s="195"/>
      <c r="BC197" s="195"/>
      <c r="BD197" s="195"/>
      <c r="BE197" s="195"/>
      <c r="BF197" s="195"/>
      <c r="BG197" s="195"/>
      <c r="BH197" s="195"/>
      <c r="BI197" s="196"/>
      <c r="BJ197" s="194" t="s">
        <v>119</v>
      </c>
      <c r="BK197" s="195"/>
      <c r="BL197" s="195"/>
      <c r="BM197" s="195"/>
      <c r="BN197" s="195"/>
      <c r="BO197" s="195"/>
      <c r="BP197" s="195"/>
      <c r="BQ197" s="195"/>
      <c r="BR197" s="195"/>
      <c r="BS197" s="195"/>
      <c r="BT197" s="195"/>
      <c r="BU197" s="196"/>
      <c r="BV197" s="197" t="s">
        <v>120</v>
      </c>
      <c r="BW197" s="198"/>
      <c r="BX197" s="198"/>
      <c r="BY197" s="198"/>
      <c r="BZ197" s="198"/>
      <c r="CA197" s="198"/>
      <c r="CB197" s="198"/>
      <c r="CC197" s="198"/>
      <c r="CD197" s="198"/>
      <c r="CE197" s="198"/>
      <c r="CF197" s="198"/>
      <c r="CG197" s="199"/>
    </row>
    <row r="198" spans="2:85" ht="18" customHeight="1" x14ac:dyDescent="0.25">
      <c r="B198" s="4"/>
      <c r="C198" s="4"/>
      <c r="D198" s="5" t="s">
        <v>15</v>
      </c>
      <c r="E198" s="5" t="s">
        <v>16</v>
      </c>
      <c r="F198" s="5" t="s">
        <v>17</v>
      </c>
      <c r="G198" s="5" t="s">
        <v>18</v>
      </c>
      <c r="H198" s="5" t="s">
        <v>19</v>
      </c>
      <c r="I198" s="5" t="s">
        <v>20</v>
      </c>
      <c r="J198" s="5" t="s">
        <v>21</v>
      </c>
      <c r="K198" s="5" t="s">
        <v>22</v>
      </c>
      <c r="L198" s="5" t="s">
        <v>23</v>
      </c>
      <c r="M198" s="5"/>
      <c r="N198" s="4"/>
      <c r="O198" s="4"/>
      <c r="P198" s="5" t="s">
        <v>15</v>
      </c>
      <c r="Q198" s="5" t="s">
        <v>16</v>
      </c>
      <c r="R198" s="5" t="s">
        <v>17</v>
      </c>
      <c r="S198" s="5" t="s">
        <v>18</v>
      </c>
      <c r="T198" s="5" t="s">
        <v>19</v>
      </c>
      <c r="U198" s="5" t="s">
        <v>20</v>
      </c>
      <c r="V198" s="5" t="s">
        <v>21</v>
      </c>
      <c r="W198" s="5" t="s">
        <v>22</v>
      </c>
      <c r="X198" s="5" t="s">
        <v>23</v>
      </c>
      <c r="Y198" s="5"/>
      <c r="Z198" s="4"/>
      <c r="AA198" s="4"/>
      <c r="AB198" s="5" t="s">
        <v>15</v>
      </c>
      <c r="AC198" s="5" t="s">
        <v>16</v>
      </c>
      <c r="AD198" s="5" t="s">
        <v>17</v>
      </c>
      <c r="AE198" s="5" t="s">
        <v>18</v>
      </c>
      <c r="AF198" s="5" t="s">
        <v>19</v>
      </c>
      <c r="AG198" s="5" t="s">
        <v>20</v>
      </c>
      <c r="AH198" s="5" t="s">
        <v>21</v>
      </c>
      <c r="AI198" s="5" t="s">
        <v>22</v>
      </c>
      <c r="AJ198" s="5" t="s">
        <v>23</v>
      </c>
      <c r="AK198" s="5"/>
      <c r="AL198" s="4"/>
      <c r="AM198" s="4"/>
      <c r="AN198" s="5" t="s">
        <v>15</v>
      </c>
      <c r="AO198" s="5" t="s">
        <v>16</v>
      </c>
      <c r="AP198" s="5" t="s">
        <v>17</v>
      </c>
      <c r="AQ198" s="5" t="s">
        <v>18</v>
      </c>
      <c r="AR198" s="5" t="s">
        <v>19</v>
      </c>
      <c r="AS198" s="5" t="s">
        <v>20</v>
      </c>
      <c r="AT198" s="5" t="s">
        <v>21</v>
      </c>
      <c r="AU198" s="5" t="s">
        <v>22</v>
      </c>
      <c r="AV198" s="5" t="s">
        <v>23</v>
      </c>
      <c r="AW198" s="5"/>
      <c r="AX198" s="4"/>
      <c r="AY198" s="4"/>
      <c r="AZ198" s="5" t="s">
        <v>15</v>
      </c>
      <c r="BA198" s="5" t="s">
        <v>16</v>
      </c>
      <c r="BB198" s="5" t="s">
        <v>17</v>
      </c>
      <c r="BC198" s="5" t="s">
        <v>18</v>
      </c>
      <c r="BD198" s="5" t="s">
        <v>19</v>
      </c>
      <c r="BE198" s="5" t="s">
        <v>20</v>
      </c>
      <c r="BF198" s="5" t="s">
        <v>21</v>
      </c>
      <c r="BG198" s="5" t="s">
        <v>22</v>
      </c>
      <c r="BH198" s="5" t="s">
        <v>23</v>
      </c>
      <c r="BI198" s="5"/>
      <c r="BJ198" s="4"/>
      <c r="BK198" s="4"/>
      <c r="BL198" s="5" t="s">
        <v>15</v>
      </c>
      <c r="BM198" s="5" t="s">
        <v>16</v>
      </c>
      <c r="BN198" s="5" t="s">
        <v>17</v>
      </c>
      <c r="BO198" s="5" t="s">
        <v>18</v>
      </c>
      <c r="BP198" s="5" t="s">
        <v>19</v>
      </c>
      <c r="BQ198" s="5" t="s">
        <v>20</v>
      </c>
      <c r="BR198" s="5" t="s">
        <v>21</v>
      </c>
      <c r="BS198" s="5" t="s">
        <v>22</v>
      </c>
      <c r="BT198" s="5" t="s">
        <v>23</v>
      </c>
      <c r="BU198" s="5"/>
      <c r="BV198" s="4"/>
      <c r="BW198" s="4"/>
      <c r="BX198" s="5" t="s">
        <v>15</v>
      </c>
      <c r="BY198" s="5" t="s">
        <v>16</v>
      </c>
      <c r="BZ198" s="5" t="s">
        <v>17</v>
      </c>
      <c r="CA198" s="5" t="s">
        <v>18</v>
      </c>
      <c r="CB198" s="5" t="s">
        <v>19</v>
      </c>
      <c r="CC198" s="5" t="s">
        <v>20</v>
      </c>
      <c r="CD198" s="5" t="s">
        <v>21</v>
      </c>
      <c r="CE198" s="5" t="s">
        <v>22</v>
      </c>
      <c r="CF198" s="5" t="s">
        <v>23</v>
      </c>
      <c r="CG198" s="5"/>
    </row>
    <row r="199" spans="2:85" ht="18" customHeight="1" x14ac:dyDescent="0.25">
      <c r="B199" s="6" t="s">
        <v>24</v>
      </c>
      <c r="C199" s="6"/>
      <c r="D199" s="7">
        <f>SUM(E199:M199)</f>
        <v>31</v>
      </c>
      <c r="E199" s="7"/>
      <c r="F199" s="7"/>
      <c r="G199" s="7"/>
      <c r="H199" s="7"/>
      <c r="I199" s="7"/>
      <c r="J199" s="7">
        <v>30</v>
      </c>
      <c r="K199" s="7">
        <v>1</v>
      </c>
      <c r="L199" s="7"/>
      <c r="M199" s="8"/>
      <c r="N199" s="6" t="s">
        <v>24</v>
      </c>
      <c r="O199" s="6"/>
      <c r="P199" s="7">
        <f>SUM(Q199:Y199)</f>
        <v>0</v>
      </c>
      <c r="Q199" s="7"/>
      <c r="R199" s="7"/>
      <c r="S199" s="7"/>
      <c r="T199" s="7"/>
      <c r="U199" s="7"/>
      <c r="V199" s="7"/>
      <c r="W199" s="7"/>
      <c r="X199" s="7"/>
      <c r="Y199" s="8"/>
      <c r="Z199" s="6" t="s">
        <v>24</v>
      </c>
      <c r="AA199" s="6"/>
      <c r="AB199" s="7">
        <f>SUM(AC199:AK199)</f>
        <v>0</v>
      </c>
      <c r="AC199" s="7"/>
      <c r="AD199" s="7"/>
      <c r="AE199" s="7"/>
      <c r="AF199" s="7"/>
      <c r="AG199" s="7"/>
      <c r="AH199" s="7"/>
      <c r="AI199" s="7"/>
      <c r="AJ199" s="7"/>
      <c r="AK199" s="8"/>
      <c r="AL199" s="6" t="s">
        <v>24</v>
      </c>
      <c r="AM199" s="6"/>
      <c r="AN199" s="7">
        <f>SUM(AO199:AW199)</f>
        <v>31</v>
      </c>
      <c r="AO199" s="7"/>
      <c r="AP199" s="7"/>
      <c r="AQ199" s="7"/>
      <c r="AR199" s="7"/>
      <c r="AS199" s="7"/>
      <c r="AT199" s="7">
        <v>30</v>
      </c>
      <c r="AU199" s="7">
        <v>1</v>
      </c>
      <c r="AV199" s="7"/>
      <c r="AW199" s="8"/>
      <c r="AX199" s="6" t="s">
        <v>24</v>
      </c>
      <c r="AY199" s="6"/>
      <c r="AZ199" s="7">
        <f>SUM(BA199:BI199)</f>
        <v>30</v>
      </c>
      <c r="BA199" s="7"/>
      <c r="BB199" s="7"/>
      <c r="BC199" s="7"/>
      <c r="BD199" s="7"/>
      <c r="BE199" s="7"/>
      <c r="BF199" s="7">
        <v>30</v>
      </c>
      <c r="BG199" s="7"/>
      <c r="BH199" s="7"/>
      <c r="BI199" s="8"/>
      <c r="BJ199" s="6" t="s">
        <v>24</v>
      </c>
      <c r="BK199" s="6"/>
      <c r="BL199" s="7">
        <f>SUM(BM199:BU199)</f>
        <v>30</v>
      </c>
      <c r="BM199" s="7"/>
      <c r="BN199" s="7"/>
      <c r="BO199" s="7"/>
      <c r="BP199" s="7"/>
      <c r="BQ199" s="7"/>
      <c r="BR199" s="7">
        <v>30</v>
      </c>
      <c r="BS199" s="7"/>
      <c r="BT199" s="7"/>
      <c r="BU199" s="8"/>
      <c r="BV199" s="6" t="s">
        <v>24</v>
      </c>
      <c r="BW199" s="6"/>
      <c r="BX199" s="7">
        <f>SUM(BY200:CG200)</f>
        <v>0.68224999999999991</v>
      </c>
      <c r="BY199" s="7"/>
      <c r="BZ199" s="7"/>
      <c r="CA199" s="7"/>
      <c r="CB199" s="7"/>
      <c r="CC199" s="7"/>
      <c r="CD199" s="7">
        <v>30</v>
      </c>
      <c r="CE199" s="7"/>
      <c r="CF199" s="7"/>
      <c r="CG199" s="4"/>
    </row>
    <row r="200" spans="2:85" ht="18" customHeight="1" x14ac:dyDescent="0.25">
      <c r="B200" s="9" t="s">
        <v>121</v>
      </c>
      <c r="C200" s="9"/>
      <c r="D200" s="10">
        <f>E200*E199+F200*F199+G200*G199+H200*H199+I200*I199+J200*J199+K200*K199+L200*L199</f>
        <v>3.0659999999999998</v>
      </c>
      <c r="E200" s="11">
        <f t="shared" ref="E200:F202" si="91">F200-(F200*10%)</f>
        <v>4.0500000000000001E-2</v>
      </c>
      <c r="F200" s="11">
        <f t="shared" si="91"/>
        <v>4.4999999999999998E-2</v>
      </c>
      <c r="G200" s="11">
        <v>0.05</v>
      </c>
      <c r="H200" s="11">
        <f>G200+(G200*20%)</f>
        <v>6.0000000000000005E-2</v>
      </c>
      <c r="I200" s="11">
        <f>H200+(H200*10%)</f>
        <v>6.6000000000000003E-2</v>
      </c>
      <c r="J200" s="11">
        <v>0.1</v>
      </c>
      <c r="K200" s="11">
        <f>I200</f>
        <v>6.6000000000000003E-2</v>
      </c>
      <c r="L200" s="11">
        <f>H200</f>
        <v>6.0000000000000005E-2</v>
      </c>
      <c r="M200" s="4"/>
      <c r="N200" s="9" t="s">
        <v>73</v>
      </c>
      <c r="O200" s="9"/>
      <c r="P200" s="10">
        <f>Q200*Q199+R200*R199+S200*S199+T200*T199+U200*U199+V200*V199+W200*W199+X200*X199</f>
        <v>0</v>
      </c>
      <c r="Q200" s="11">
        <f t="shared" ref="Q200:R204" si="92">R200-(R200*10%)</f>
        <v>3.2400000000000005E-2</v>
      </c>
      <c r="R200" s="11">
        <f t="shared" si="92"/>
        <v>3.6000000000000004E-2</v>
      </c>
      <c r="S200" s="11">
        <v>0.04</v>
      </c>
      <c r="T200" s="11">
        <f t="shared" ref="T200:U202" si="93">S200+(S200*10%)</f>
        <v>4.3999999999999997E-2</v>
      </c>
      <c r="U200" s="11">
        <f t="shared" si="93"/>
        <v>4.8399999999999999E-2</v>
      </c>
      <c r="V200" s="11">
        <v>0.06</v>
      </c>
      <c r="W200" s="11">
        <f t="shared" ref="W200:W205" si="94">U200</f>
        <v>4.8399999999999999E-2</v>
      </c>
      <c r="X200" s="11">
        <f t="shared" ref="X200:X205" si="95">T200</f>
        <v>4.3999999999999997E-2</v>
      </c>
      <c r="Y200" s="4"/>
      <c r="Z200" s="9" t="s">
        <v>48</v>
      </c>
      <c r="AA200" s="9"/>
      <c r="AB200" s="10">
        <f>AC200*AC199+AD200*AD199+AE200*AE199+AF200*AF199+AG200*AG199+AH200*AH199+AI200*AI199+AJ200*AJ199</f>
        <v>0</v>
      </c>
      <c r="AC200" s="11">
        <f>AD200-(AD200*10%)</f>
        <v>7.2900000000000006E-2</v>
      </c>
      <c r="AD200" s="11">
        <f>AE200-(AE200*10%)</f>
        <v>8.1000000000000003E-2</v>
      </c>
      <c r="AE200" s="11">
        <v>0.09</v>
      </c>
      <c r="AF200" s="11">
        <f>AE200+(AE200*20%)</f>
        <v>0.108</v>
      </c>
      <c r="AG200" s="11">
        <f>AF200+(AF200*10%)</f>
        <v>0.1188</v>
      </c>
      <c r="AH200" s="11">
        <v>0.12</v>
      </c>
      <c r="AI200" s="11">
        <f>AG200</f>
        <v>0.1188</v>
      </c>
      <c r="AJ200" s="11">
        <f>AF200</f>
        <v>0.108</v>
      </c>
      <c r="AK200" s="4"/>
      <c r="AL200" s="9" t="s">
        <v>25</v>
      </c>
      <c r="AM200" s="9"/>
      <c r="AN200" s="10">
        <f>AO200*AO199+AP200*AP199+AQ200*AQ199+AR200*AR199+AS200*AS199+AT200*AT199+AU200*AU199+AV200*AV199</f>
        <v>3.1</v>
      </c>
      <c r="AO200" s="11">
        <f t="shared" ref="AO200:AP203" si="96">AP200-(AP200*10%)</f>
        <v>6.0750000000000005E-2</v>
      </c>
      <c r="AP200" s="11">
        <f t="shared" si="96"/>
        <v>6.7500000000000004E-2</v>
      </c>
      <c r="AQ200" s="11">
        <v>7.4999999999999997E-2</v>
      </c>
      <c r="AR200" s="11">
        <f>AQ200+(AQ200*20%)</f>
        <v>0.09</v>
      </c>
      <c r="AS200" s="11">
        <f>AR200+(AR200*10%)</f>
        <v>9.8999999999999991E-2</v>
      </c>
      <c r="AT200" s="11">
        <v>0.1</v>
      </c>
      <c r="AU200" s="11">
        <v>0.1</v>
      </c>
      <c r="AV200" s="11">
        <f>AR200</f>
        <v>0.09</v>
      </c>
      <c r="AW200" s="4"/>
      <c r="AX200" s="9" t="s">
        <v>125</v>
      </c>
      <c r="AY200" s="9"/>
      <c r="AZ200" s="10">
        <f>BA200*BA199+BB200*BB199+BC200*BC199+BD200*BD199+BE200*BE199+BF200*BF199+BG200*BG199+BH200*BH199</f>
        <v>1.7999999999999998</v>
      </c>
      <c r="BA200" s="11">
        <f>BB200-(BB200*10%)</f>
        <v>3.2400000000000005E-2</v>
      </c>
      <c r="BB200" s="11">
        <f>BC200-(BC200*10%)</f>
        <v>3.6000000000000004E-2</v>
      </c>
      <c r="BC200" s="11">
        <v>0.04</v>
      </c>
      <c r="BD200" s="11">
        <f>BC200+(BC200*10%)</f>
        <v>4.3999999999999997E-2</v>
      </c>
      <c r="BE200" s="11">
        <f>BD200+(BD200*10%)</f>
        <v>4.8399999999999999E-2</v>
      </c>
      <c r="BF200" s="11">
        <v>0.06</v>
      </c>
      <c r="BG200" s="11">
        <f>BE200</f>
        <v>4.8399999999999999E-2</v>
      </c>
      <c r="BH200" s="11">
        <f>BD200</f>
        <v>4.3999999999999997E-2</v>
      </c>
      <c r="BI200" s="4"/>
      <c r="BJ200" s="9" t="s">
        <v>73</v>
      </c>
      <c r="BK200" s="9"/>
      <c r="BL200" s="10">
        <f>BM200*BM199+BN200*BN199+BO200*BO199+BP200*BP199+BQ200*BQ199+BR200*BR199+BS200*BS199+BT200*BT199</f>
        <v>1.7999999999999998</v>
      </c>
      <c r="BM200" s="11">
        <f t="shared" ref="BM200:BN205" si="97">BN200-(BN200*10%)</f>
        <v>3.2400000000000005E-2</v>
      </c>
      <c r="BN200" s="11">
        <f t="shared" si="97"/>
        <v>3.6000000000000004E-2</v>
      </c>
      <c r="BO200" s="11">
        <v>0.04</v>
      </c>
      <c r="BP200" s="11">
        <f t="shared" ref="BP200:BQ205" si="98">BO200+(BO200*10%)</f>
        <v>4.3999999999999997E-2</v>
      </c>
      <c r="BQ200" s="11">
        <f t="shared" si="98"/>
        <v>4.8399999999999999E-2</v>
      </c>
      <c r="BR200" s="11">
        <v>0.06</v>
      </c>
      <c r="BS200" s="11">
        <f t="shared" ref="BS200:BS206" si="99">BQ200</f>
        <v>4.8399999999999999E-2</v>
      </c>
      <c r="BT200" s="11">
        <f t="shared" ref="BT200:BT206" si="100">BP200</f>
        <v>4.3999999999999997E-2</v>
      </c>
      <c r="BU200" s="4"/>
      <c r="BV200" s="9" t="s">
        <v>30</v>
      </c>
      <c r="BW200" s="9"/>
      <c r="BX200" s="10">
        <f>BY200*BY199+BZ200*BZ199+CA200*CA199+CB200*CB199+CC200*CC199+CD200*CD199+CE200*CE199+CF200*CF199</f>
        <v>3</v>
      </c>
      <c r="BY200" s="11">
        <f t="shared" ref="BY200:BZ205" si="101">BZ200-(BZ200*10%)</f>
        <v>6.0750000000000005E-2</v>
      </c>
      <c r="BZ200" s="11">
        <f t="shared" si="101"/>
        <v>6.7500000000000004E-2</v>
      </c>
      <c r="CA200" s="11">
        <v>7.4999999999999997E-2</v>
      </c>
      <c r="CB200" s="11">
        <f t="shared" ref="CB200:CB205" si="102">CA200+(CA200*20%)</f>
        <v>0.09</v>
      </c>
      <c r="CC200" s="11">
        <f>CB200+(CB200*10%)</f>
        <v>9.8999999999999991E-2</v>
      </c>
      <c r="CD200" s="11">
        <v>0.1</v>
      </c>
      <c r="CE200" s="11">
        <v>0.1</v>
      </c>
      <c r="CF200" s="11">
        <f>CB200</f>
        <v>0.09</v>
      </c>
      <c r="CG200" s="4"/>
    </row>
    <row r="201" spans="2:85" ht="18" customHeight="1" x14ac:dyDescent="0.25">
      <c r="B201" s="9" t="s">
        <v>52</v>
      </c>
      <c r="C201" s="9"/>
      <c r="D201" s="10">
        <f>E201*E199+F201*F199+G201*G199+H201*H199+I201*I199+J201*J199+K201*K199+L201*L199</f>
        <v>0.61499999999999999</v>
      </c>
      <c r="E201" s="11">
        <f t="shared" si="91"/>
        <v>1.2149999999999999E-2</v>
      </c>
      <c r="F201" s="11">
        <f t="shared" si="91"/>
        <v>1.35E-2</v>
      </c>
      <c r="G201" s="11">
        <v>1.4999999999999999E-2</v>
      </c>
      <c r="H201" s="11">
        <v>1.4999999999999999E-2</v>
      </c>
      <c r="I201" s="11">
        <v>1.4999999999999999E-2</v>
      </c>
      <c r="J201" s="11">
        <v>0.02</v>
      </c>
      <c r="K201" s="11">
        <v>1.4999999999999999E-2</v>
      </c>
      <c r="L201" s="11">
        <v>1.4999999999999999E-2</v>
      </c>
      <c r="M201" s="4"/>
      <c r="N201" s="9" t="s">
        <v>74</v>
      </c>
      <c r="O201" s="9"/>
      <c r="P201" s="10">
        <f>Q201*Q199+R201*R199+S201*S199+T201*T199+U201*U199+V201*V199+W201*W199+X201*X199</f>
        <v>0</v>
      </c>
      <c r="Q201" s="11">
        <f t="shared" si="92"/>
        <v>6.0749999999999997E-3</v>
      </c>
      <c r="R201" s="11">
        <f t="shared" si="92"/>
        <v>6.7499999999999999E-3</v>
      </c>
      <c r="S201" s="11">
        <v>7.4999999999999997E-3</v>
      </c>
      <c r="T201" s="11">
        <f t="shared" si="93"/>
        <v>8.2500000000000004E-3</v>
      </c>
      <c r="U201" s="11">
        <f t="shared" si="93"/>
        <v>9.0749999999999997E-3</v>
      </c>
      <c r="V201" s="11">
        <v>1.4999999999999999E-2</v>
      </c>
      <c r="W201" s="11">
        <f t="shared" si="94"/>
        <v>9.0749999999999997E-3</v>
      </c>
      <c r="X201" s="11">
        <f t="shared" si="95"/>
        <v>8.2500000000000004E-3</v>
      </c>
      <c r="Y201" s="4"/>
      <c r="Z201" s="9" t="s">
        <v>33</v>
      </c>
      <c r="AA201" s="9"/>
      <c r="AB201" s="10">
        <f>AC201*AC199+AD201*AD199+AE201*AE199+AF201*AF199+AG201*AG199+AH201*AH199+AI201*AI199+AJ201*AJ199</f>
        <v>0</v>
      </c>
      <c r="AC201" s="11">
        <v>5.0000000000000001E-3</v>
      </c>
      <c r="AD201" s="11">
        <v>5.0000000000000001E-3</v>
      </c>
      <c r="AE201" s="11">
        <v>5.0000000000000001E-3</v>
      </c>
      <c r="AF201" s="11">
        <v>5.0000000000000001E-3</v>
      </c>
      <c r="AG201" s="11">
        <v>5.0000000000000001E-3</v>
      </c>
      <c r="AH201" s="11">
        <v>5.0000000000000001E-3</v>
      </c>
      <c r="AI201" s="11">
        <f>AG201</f>
        <v>5.0000000000000001E-3</v>
      </c>
      <c r="AJ201" s="11">
        <f>AF201</f>
        <v>5.0000000000000001E-3</v>
      </c>
      <c r="AK201" s="4"/>
      <c r="AL201" s="9" t="s">
        <v>27</v>
      </c>
      <c r="AM201" s="9"/>
      <c r="AN201" s="10">
        <f>AO201*AO199+AP201*AP199+AQ201*AQ199+AR201*AR199+AS201*AS199+AT201*AT199+AU201*AU199+AV201*AV199</f>
        <v>0.91979999999999995</v>
      </c>
      <c r="AO201" s="11">
        <f t="shared" si="96"/>
        <v>1.2149999999999999E-2</v>
      </c>
      <c r="AP201" s="11">
        <f t="shared" si="96"/>
        <v>1.35E-2</v>
      </c>
      <c r="AQ201" s="11">
        <v>1.4999999999999999E-2</v>
      </c>
      <c r="AR201" s="11">
        <f>AQ201+(AQ201*20%)</f>
        <v>1.7999999999999999E-2</v>
      </c>
      <c r="AS201" s="11">
        <f>AR201+(AR201*10%)</f>
        <v>1.9799999999999998E-2</v>
      </c>
      <c r="AT201" s="11">
        <v>0.03</v>
      </c>
      <c r="AU201" s="11">
        <f>AS201</f>
        <v>1.9799999999999998E-2</v>
      </c>
      <c r="AV201" s="11">
        <f>AR201</f>
        <v>1.7999999999999999E-2</v>
      </c>
      <c r="AW201" s="4"/>
      <c r="AX201" s="9" t="s">
        <v>48</v>
      </c>
      <c r="AY201" s="9"/>
      <c r="AZ201" s="10">
        <f>BA201*BA199+BB201*BB199+BC201*BC199+BD201*BD199+BE201*BE199+BF201*BF199+BG201*BG199+BH201*BH199</f>
        <v>0.44999999999999996</v>
      </c>
      <c r="BA201" s="11">
        <f>BB201-(BB201*10%)</f>
        <v>6.0749999999999997E-3</v>
      </c>
      <c r="BB201" s="11">
        <f>BC201-(BC201*10%)</f>
        <v>6.7499999999999999E-3</v>
      </c>
      <c r="BC201" s="11">
        <v>7.4999999999999997E-3</v>
      </c>
      <c r="BD201" s="11">
        <f>BC201+(BC201*10%)</f>
        <v>8.2500000000000004E-3</v>
      </c>
      <c r="BE201" s="11">
        <f>BD201+(BD201*10%)</f>
        <v>9.0749999999999997E-3</v>
      </c>
      <c r="BF201" s="11">
        <v>1.4999999999999999E-2</v>
      </c>
      <c r="BG201" s="11">
        <f>BE201</f>
        <v>9.0749999999999997E-3</v>
      </c>
      <c r="BH201" s="11">
        <f>BD201</f>
        <v>8.2500000000000004E-3</v>
      </c>
      <c r="BI201" s="4"/>
      <c r="BJ201" s="9" t="s">
        <v>74</v>
      </c>
      <c r="BK201" s="9"/>
      <c r="BL201" s="10">
        <f>BM201*BM199+BN201*BN199+BO201*BO199+BP201*BP199+BQ201*BQ199+BR201*BR199+BS201*BS199+BT201*BT199</f>
        <v>0.44999999999999996</v>
      </c>
      <c r="BM201" s="11">
        <f t="shared" si="97"/>
        <v>6.0749999999999997E-3</v>
      </c>
      <c r="BN201" s="11">
        <f t="shared" si="97"/>
        <v>6.7499999999999999E-3</v>
      </c>
      <c r="BO201" s="11">
        <v>7.4999999999999997E-3</v>
      </c>
      <c r="BP201" s="11">
        <f t="shared" si="98"/>
        <v>8.2500000000000004E-3</v>
      </c>
      <c r="BQ201" s="11">
        <f t="shared" si="98"/>
        <v>9.0749999999999997E-3</v>
      </c>
      <c r="BR201" s="11">
        <v>1.4999999999999999E-2</v>
      </c>
      <c r="BS201" s="11">
        <f t="shared" si="99"/>
        <v>9.0749999999999997E-3</v>
      </c>
      <c r="BT201" s="11">
        <f t="shared" si="100"/>
        <v>8.2500000000000004E-3</v>
      </c>
      <c r="BU201" s="4"/>
      <c r="BV201" s="9" t="s">
        <v>32</v>
      </c>
      <c r="BW201" s="9"/>
      <c r="BX201" s="10">
        <f>BY201*BY199+BZ201*BZ199+CA201*CA199+CB201*CB199+CC201*CC199+CD201*CD199+CE201*CE199+CF201*CF199</f>
        <v>2.25</v>
      </c>
      <c r="BY201" s="11">
        <f t="shared" si="101"/>
        <v>2.0250000000000001E-2</v>
      </c>
      <c r="BZ201" s="11">
        <f t="shared" si="101"/>
        <v>2.2499999999999999E-2</v>
      </c>
      <c r="CA201" s="11">
        <v>2.5000000000000001E-2</v>
      </c>
      <c r="CB201" s="11">
        <f t="shared" si="102"/>
        <v>3.0000000000000002E-2</v>
      </c>
      <c r="CC201" s="11">
        <f>CB201+(CB201*10%)</f>
        <v>3.3000000000000002E-2</v>
      </c>
      <c r="CD201" s="11">
        <v>7.4999999999999997E-2</v>
      </c>
      <c r="CE201" s="11">
        <f>CC201</f>
        <v>3.3000000000000002E-2</v>
      </c>
      <c r="CF201" s="11">
        <f>CB201</f>
        <v>3.0000000000000002E-2</v>
      </c>
      <c r="CG201" s="4"/>
    </row>
    <row r="202" spans="2:85" ht="18" customHeight="1" x14ac:dyDescent="0.25">
      <c r="B202" s="9" t="s">
        <v>33</v>
      </c>
      <c r="C202" s="9"/>
      <c r="D202" s="10">
        <f>E202*E199+F202*F199+G202*G199+H202*H199+I202*I199+J202*J199+K202*K199+L202*L199</f>
        <v>0.61319999999999997</v>
      </c>
      <c r="E202" s="11">
        <f t="shared" si="91"/>
        <v>8.1000000000000013E-3</v>
      </c>
      <c r="F202" s="11">
        <f t="shared" si="91"/>
        <v>9.0000000000000011E-3</v>
      </c>
      <c r="G202" s="11">
        <v>0.01</v>
      </c>
      <c r="H202" s="11">
        <f>G202+(G202*20%)</f>
        <v>1.2E-2</v>
      </c>
      <c r="I202" s="11">
        <f>H202+(H202*10%)</f>
        <v>1.32E-2</v>
      </c>
      <c r="J202" s="11">
        <v>0.02</v>
      </c>
      <c r="K202" s="11">
        <f>I202</f>
        <v>1.32E-2</v>
      </c>
      <c r="L202" s="11">
        <f>H202</f>
        <v>1.2E-2</v>
      </c>
      <c r="M202" s="4"/>
      <c r="N202" s="9" t="s">
        <v>75</v>
      </c>
      <c r="O202" s="9"/>
      <c r="P202" s="10">
        <f>Q202*Q199+R202*R199+S202*S199+T202*T199+U202*U199+V202*V199+W202*W199+X202*X199</f>
        <v>0</v>
      </c>
      <c r="Q202" s="11">
        <f t="shared" si="92"/>
        <v>6.0749999999999997E-3</v>
      </c>
      <c r="R202" s="11">
        <f t="shared" si="92"/>
        <v>6.7499999999999999E-3</v>
      </c>
      <c r="S202" s="11">
        <v>7.4999999999999997E-3</v>
      </c>
      <c r="T202" s="11">
        <f t="shared" si="93"/>
        <v>8.2500000000000004E-3</v>
      </c>
      <c r="U202" s="11">
        <f t="shared" si="93"/>
        <v>9.0749999999999997E-3</v>
      </c>
      <c r="V202" s="11">
        <v>1.4999999999999999E-2</v>
      </c>
      <c r="W202" s="11">
        <f t="shared" si="94"/>
        <v>9.0749999999999997E-3</v>
      </c>
      <c r="X202" s="11">
        <f t="shared" si="95"/>
        <v>8.2500000000000004E-3</v>
      </c>
      <c r="Y202" s="4"/>
      <c r="Z202" s="9" t="s">
        <v>35</v>
      </c>
      <c r="AA202" s="9"/>
      <c r="AB202" s="15"/>
      <c r="AC202" s="11" t="s">
        <v>36</v>
      </c>
      <c r="AD202" s="11" t="s">
        <v>36</v>
      </c>
      <c r="AE202" s="11" t="s">
        <v>36</v>
      </c>
      <c r="AF202" s="11" t="s">
        <v>36</v>
      </c>
      <c r="AG202" s="11" t="s">
        <v>36</v>
      </c>
      <c r="AH202" s="11" t="s">
        <v>36</v>
      </c>
      <c r="AI202" s="11" t="s">
        <v>36</v>
      </c>
      <c r="AJ202" s="11" t="s">
        <v>36</v>
      </c>
      <c r="AK202" s="4"/>
      <c r="AL202" s="9" t="s">
        <v>92</v>
      </c>
      <c r="AM202" s="9"/>
      <c r="AN202" s="10">
        <f>AO202*AO199+AP202*AP199+AQ202*AQ199+AR202*AR199+AS202*AS199+AT202*AT199+AU202*AU199+AV202*AV199</f>
        <v>0.61319999999999997</v>
      </c>
      <c r="AO202" s="11">
        <f t="shared" si="96"/>
        <v>8.1000000000000013E-3</v>
      </c>
      <c r="AP202" s="11">
        <f t="shared" si="96"/>
        <v>9.0000000000000011E-3</v>
      </c>
      <c r="AQ202" s="11">
        <v>0.01</v>
      </c>
      <c r="AR202" s="11">
        <f>AQ202+(AQ202*20%)</f>
        <v>1.2E-2</v>
      </c>
      <c r="AS202" s="11">
        <f>AR202+(AR202*10%)</f>
        <v>1.32E-2</v>
      </c>
      <c r="AT202" s="11">
        <v>0.02</v>
      </c>
      <c r="AU202" s="11">
        <f>AS202</f>
        <v>1.32E-2</v>
      </c>
      <c r="AV202" s="11">
        <f>AR202</f>
        <v>1.2E-2</v>
      </c>
      <c r="AW202" s="4"/>
      <c r="AX202" s="9" t="s">
        <v>33</v>
      </c>
      <c r="AY202" s="9"/>
      <c r="AZ202" s="10">
        <f>BA202*BA199+BB202*BB199+BC202*BC199+BD202*BD199+BE202*BE199+BF202*BF199+BG202*BG199+BH202*BH199</f>
        <v>0.15</v>
      </c>
      <c r="BA202" s="11">
        <v>5.0000000000000001E-3</v>
      </c>
      <c r="BB202" s="11">
        <v>5.0000000000000001E-3</v>
      </c>
      <c r="BC202" s="11">
        <v>5.0000000000000001E-3</v>
      </c>
      <c r="BD202" s="11">
        <v>5.0000000000000001E-3</v>
      </c>
      <c r="BE202" s="11">
        <v>5.0000000000000001E-3</v>
      </c>
      <c r="BF202" s="11">
        <v>5.0000000000000001E-3</v>
      </c>
      <c r="BG202" s="11">
        <f>BE202</f>
        <v>5.0000000000000001E-3</v>
      </c>
      <c r="BH202" s="11">
        <f>BD202</f>
        <v>5.0000000000000001E-3</v>
      </c>
      <c r="BI202" s="4"/>
      <c r="BJ202" s="9" t="s">
        <v>75</v>
      </c>
      <c r="BK202" s="9"/>
      <c r="BL202" s="10">
        <f>BM202*BM199+BN202*BN199+BO202*BO199+BP202*BP199+BQ202*BQ199+BR202*BR199+BS202*BS199+BT202*BT199</f>
        <v>0.44999999999999996</v>
      </c>
      <c r="BM202" s="11">
        <f t="shared" si="97"/>
        <v>6.0749999999999997E-3</v>
      </c>
      <c r="BN202" s="11">
        <f t="shared" si="97"/>
        <v>6.7499999999999999E-3</v>
      </c>
      <c r="BO202" s="11">
        <v>7.4999999999999997E-3</v>
      </c>
      <c r="BP202" s="11">
        <f t="shared" si="98"/>
        <v>8.2500000000000004E-3</v>
      </c>
      <c r="BQ202" s="11">
        <f t="shared" si="98"/>
        <v>9.0749999999999997E-3</v>
      </c>
      <c r="BR202" s="11">
        <v>1.4999999999999999E-2</v>
      </c>
      <c r="BS202" s="11">
        <f t="shared" si="99"/>
        <v>9.0749999999999997E-3</v>
      </c>
      <c r="BT202" s="11">
        <f t="shared" si="100"/>
        <v>8.2500000000000004E-3</v>
      </c>
      <c r="BU202" s="4"/>
      <c r="BV202" s="9" t="s">
        <v>31</v>
      </c>
      <c r="BW202" s="9"/>
      <c r="BX202" s="10">
        <f>BY202*BY199+BZ202*BZ199+CA202*CA199+CB202*CB199+CC202*CC199+CD202*CD199+CE202*CE199+CF202*CF199</f>
        <v>2.25</v>
      </c>
      <c r="BY202" s="11">
        <f t="shared" si="101"/>
        <v>2.0250000000000001E-2</v>
      </c>
      <c r="BZ202" s="11">
        <f t="shared" si="101"/>
        <v>2.2499999999999999E-2</v>
      </c>
      <c r="CA202" s="11">
        <v>2.5000000000000001E-2</v>
      </c>
      <c r="CB202" s="11">
        <f t="shared" si="102"/>
        <v>3.0000000000000002E-2</v>
      </c>
      <c r="CC202" s="11">
        <f>CB202+(CB202*10%)</f>
        <v>3.3000000000000002E-2</v>
      </c>
      <c r="CD202" s="11">
        <v>7.4999999999999997E-2</v>
      </c>
      <c r="CE202" s="11">
        <f>CC202</f>
        <v>3.3000000000000002E-2</v>
      </c>
      <c r="CF202" s="11">
        <f>CB202</f>
        <v>3.0000000000000002E-2</v>
      </c>
      <c r="CG202" s="4"/>
    </row>
    <row r="203" spans="2:85" ht="18" customHeight="1" x14ac:dyDescent="0.25">
      <c r="B203" s="9" t="s">
        <v>35</v>
      </c>
      <c r="C203" s="9"/>
      <c r="D203" s="15"/>
      <c r="E203" s="4" t="s">
        <v>36</v>
      </c>
      <c r="F203" s="4" t="s">
        <v>36</v>
      </c>
      <c r="G203" s="4" t="s">
        <v>36</v>
      </c>
      <c r="H203" s="4" t="s">
        <v>36</v>
      </c>
      <c r="I203" s="4" t="s">
        <v>36</v>
      </c>
      <c r="J203" s="4" t="s">
        <v>36</v>
      </c>
      <c r="K203" s="4" t="s">
        <v>36</v>
      </c>
      <c r="L203" s="4" t="s">
        <v>36</v>
      </c>
      <c r="M203" s="4"/>
      <c r="N203" s="9" t="s">
        <v>76</v>
      </c>
      <c r="O203" s="9"/>
      <c r="P203" s="10">
        <f>Q203*Q199+R203*R199+S203*S199+T203*T199+U203*U199+V203*V199+W203*W199+X203*X199</f>
        <v>0</v>
      </c>
      <c r="Q203" s="11">
        <f t="shared" si="92"/>
        <v>4.0500000000000006E-3</v>
      </c>
      <c r="R203" s="11">
        <f t="shared" si="92"/>
        <v>4.5000000000000005E-3</v>
      </c>
      <c r="S203" s="11">
        <v>5.0000000000000001E-3</v>
      </c>
      <c r="T203" s="11">
        <f>S203+(S203*20%)</f>
        <v>6.0000000000000001E-3</v>
      </c>
      <c r="U203" s="11">
        <f>T203+(T203*10%)</f>
        <v>6.6E-3</v>
      </c>
      <c r="V203" s="11">
        <v>0.01</v>
      </c>
      <c r="W203" s="11">
        <f t="shared" si="94"/>
        <v>6.6E-3</v>
      </c>
      <c r="X203" s="11">
        <f t="shared" si="95"/>
        <v>6.0000000000000001E-3</v>
      </c>
      <c r="Y203" s="4"/>
      <c r="Z203" s="191" t="s">
        <v>123</v>
      </c>
      <c r="AA203" s="192"/>
      <c r="AB203" s="192"/>
      <c r="AC203" s="192"/>
      <c r="AD203" s="192"/>
      <c r="AE203" s="192"/>
      <c r="AF203" s="192"/>
      <c r="AG203" s="192"/>
      <c r="AH203" s="192"/>
      <c r="AI203" s="192"/>
      <c r="AJ203" s="192"/>
      <c r="AK203" s="193"/>
      <c r="AL203" s="9" t="s">
        <v>48</v>
      </c>
      <c r="AM203" s="9"/>
      <c r="AN203" s="10">
        <f>AO203*AO199+AP203*AP199+AQ203*AQ199+AR203*AR199+AS203*AS199+AT203*AT199+AU203*AU199+AV203*AV199</f>
        <v>24.052800000000001</v>
      </c>
      <c r="AO203" s="11">
        <f t="shared" si="96"/>
        <v>3.2400000000000005E-2</v>
      </c>
      <c r="AP203" s="11">
        <f t="shared" si="96"/>
        <v>3.6000000000000004E-2</v>
      </c>
      <c r="AQ203" s="11">
        <v>0.04</v>
      </c>
      <c r="AR203" s="11">
        <f>AQ203+(AQ203*20%)</f>
        <v>4.8000000000000001E-2</v>
      </c>
      <c r="AS203" s="11">
        <f>AR203+(AR203*10%)</f>
        <v>5.28E-2</v>
      </c>
      <c r="AT203" s="11">
        <v>0.8</v>
      </c>
      <c r="AU203" s="11">
        <f>AS203</f>
        <v>5.28E-2</v>
      </c>
      <c r="AV203" s="11">
        <f>AR203</f>
        <v>4.8000000000000001E-2</v>
      </c>
      <c r="AW203" s="4"/>
      <c r="AX203" s="9" t="s">
        <v>35</v>
      </c>
      <c r="AY203" s="9"/>
      <c r="AZ203" s="15"/>
      <c r="BA203" s="11" t="s">
        <v>36</v>
      </c>
      <c r="BB203" s="11" t="s">
        <v>36</v>
      </c>
      <c r="BC203" s="11" t="s">
        <v>36</v>
      </c>
      <c r="BD203" s="11" t="s">
        <v>36</v>
      </c>
      <c r="BE203" s="11" t="s">
        <v>36</v>
      </c>
      <c r="BF203" s="11" t="s">
        <v>36</v>
      </c>
      <c r="BG203" s="11" t="s">
        <v>36</v>
      </c>
      <c r="BH203" s="11" t="s">
        <v>36</v>
      </c>
      <c r="BI203" s="4"/>
      <c r="BJ203" s="9" t="s">
        <v>76</v>
      </c>
      <c r="BK203" s="9"/>
      <c r="BL203" s="10">
        <f>BM203*BM199+BN203*BN199+BO203*BO199+BP203*BP199+BQ203*BQ199+BR203*BR199+BS203*BS199+BT203*BT199</f>
        <v>0.3</v>
      </c>
      <c r="BM203" s="11">
        <f t="shared" si="97"/>
        <v>4.0500000000000006E-3</v>
      </c>
      <c r="BN203" s="11">
        <f t="shared" si="97"/>
        <v>4.5000000000000005E-3</v>
      </c>
      <c r="BO203" s="11">
        <v>5.0000000000000001E-3</v>
      </c>
      <c r="BP203" s="11">
        <f t="shared" si="98"/>
        <v>5.4999999999999997E-3</v>
      </c>
      <c r="BQ203" s="11">
        <f t="shared" si="98"/>
        <v>6.0499999999999998E-3</v>
      </c>
      <c r="BR203" s="11">
        <v>0.01</v>
      </c>
      <c r="BS203" s="11">
        <f t="shared" si="99"/>
        <v>6.0499999999999998E-3</v>
      </c>
      <c r="BT203" s="11">
        <f t="shared" si="100"/>
        <v>5.4999999999999997E-3</v>
      </c>
      <c r="BU203" s="4"/>
      <c r="BV203" s="9" t="s">
        <v>56</v>
      </c>
      <c r="BW203" s="9"/>
      <c r="BX203" s="10">
        <f>BY203*BY199+BZ203*BZ199+CA203*CA199+CB203*CB199+CC203*CC199+CD203*CD199+CE203*CE199+CF203*CF199</f>
        <v>1.5</v>
      </c>
      <c r="BY203" s="11">
        <f t="shared" si="101"/>
        <v>2.4299999999999999E-2</v>
      </c>
      <c r="BZ203" s="11">
        <f t="shared" si="101"/>
        <v>2.7E-2</v>
      </c>
      <c r="CA203" s="11">
        <v>0.03</v>
      </c>
      <c r="CB203" s="11">
        <f t="shared" si="102"/>
        <v>3.5999999999999997E-2</v>
      </c>
      <c r="CC203" s="11">
        <f>CB203</f>
        <v>3.5999999999999997E-2</v>
      </c>
      <c r="CD203" s="11">
        <v>0.05</v>
      </c>
      <c r="CE203" s="11">
        <f>CC203</f>
        <v>3.5999999999999997E-2</v>
      </c>
      <c r="CF203" s="11">
        <f>CA203</f>
        <v>0.03</v>
      </c>
      <c r="CG203" s="4"/>
    </row>
    <row r="204" spans="2:85" ht="18" customHeight="1" x14ac:dyDescent="0.25">
      <c r="B204" s="191" t="s">
        <v>124</v>
      </c>
      <c r="C204" s="192"/>
      <c r="D204" s="192"/>
      <c r="E204" s="192"/>
      <c r="F204" s="192"/>
      <c r="G204" s="192"/>
      <c r="H204" s="192"/>
      <c r="I204" s="192"/>
      <c r="J204" s="192"/>
      <c r="K204" s="192"/>
      <c r="L204" s="192"/>
      <c r="M204" s="193"/>
      <c r="N204" s="9" t="s">
        <v>79</v>
      </c>
      <c r="O204" s="9"/>
      <c r="P204" s="10">
        <f>Q204*Q199+R204*R199+S204*S199+T204*T199+U204*U199+V204*V199+W204*W199+X204*X199</f>
        <v>0</v>
      </c>
      <c r="Q204" s="11">
        <f t="shared" si="92"/>
        <v>4.0500000000000006E-3</v>
      </c>
      <c r="R204" s="11">
        <f t="shared" si="92"/>
        <v>4.5000000000000005E-3</v>
      </c>
      <c r="S204" s="11">
        <v>5.0000000000000001E-3</v>
      </c>
      <c r="T204" s="11">
        <f>S204+(S204*20%)</f>
        <v>6.0000000000000001E-3</v>
      </c>
      <c r="U204" s="11">
        <f>T204+(T204*10%)</f>
        <v>6.6E-3</v>
      </c>
      <c r="V204" s="11">
        <v>0.01</v>
      </c>
      <c r="W204" s="11">
        <f t="shared" si="94"/>
        <v>6.6E-3</v>
      </c>
      <c r="X204" s="11">
        <f t="shared" si="95"/>
        <v>6.0000000000000001E-3</v>
      </c>
      <c r="Y204" s="4"/>
      <c r="Z204" s="4"/>
      <c r="AA204" s="4"/>
      <c r="AB204" s="5" t="s">
        <v>15</v>
      </c>
      <c r="AC204" s="5" t="s">
        <v>16</v>
      </c>
      <c r="AD204" s="5" t="s">
        <v>17</v>
      </c>
      <c r="AE204" s="5" t="s">
        <v>18</v>
      </c>
      <c r="AF204" s="5" t="s">
        <v>19</v>
      </c>
      <c r="AG204" s="5" t="s">
        <v>20</v>
      </c>
      <c r="AH204" s="5" t="s">
        <v>21</v>
      </c>
      <c r="AI204" s="5" t="s">
        <v>22</v>
      </c>
      <c r="AJ204" s="5" t="s">
        <v>23</v>
      </c>
      <c r="AK204" s="5"/>
      <c r="AL204" s="9" t="s">
        <v>33</v>
      </c>
      <c r="AM204" s="9"/>
      <c r="AN204" s="10">
        <f>AO204*AO199+AP204*AP199+AQ204*AQ199+AR204*AR199+AS204*AS199+AT204*AT199+AU204*AU199+AV204*AV199</f>
        <v>0.155</v>
      </c>
      <c r="AO204" s="11">
        <v>5.0000000000000001E-3</v>
      </c>
      <c r="AP204" s="11">
        <v>5.0000000000000001E-3</v>
      </c>
      <c r="AQ204" s="11">
        <v>5.0000000000000001E-3</v>
      </c>
      <c r="AR204" s="11">
        <v>5.0000000000000001E-3</v>
      </c>
      <c r="AS204" s="11">
        <v>5.0000000000000001E-3</v>
      </c>
      <c r="AT204" s="11">
        <v>5.0000000000000001E-3</v>
      </c>
      <c r="AU204" s="11">
        <v>5.0000000000000001E-3</v>
      </c>
      <c r="AV204" s="11">
        <v>5.0000000000000001E-3</v>
      </c>
      <c r="AW204" s="4"/>
      <c r="AX204" s="191" t="s">
        <v>127</v>
      </c>
      <c r="AY204" s="192"/>
      <c r="AZ204" s="192"/>
      <c r="BA204" s="192"/>
      <c r="BB204" s="192"/>
      <c r="BC204" s="192"/>
      <c r="BD204" s="192"/>
      <c r="BE204" s="192"/>
      <c r="BF204" s="192"/>
      <c r="BG204" s="192"/>
      <c r="BH204" s="192"/>
      <c r="BI204" s="193"/>
      <c r="BJ204" s="9" t="s">
        <v>48</v>
      </c>
      <c r="BK204" s="9"/>
      <c r="BL204" s="10">
        <f>BM204*BM199+BN204*BN199+BO204*BO199+BP204*BP199+BQ204*BQ199+BR204*BR199+BS204*BS199+BT204*BT199</f>
        <v>3.5999999999999996</v>
      </c>
      <c r="BM204" s="11">
        <f t="shared" si="97"/>
        <v>7.2900000000000006E-2</v>
      </c>
      <c r="BN204" s="11">
        <f t="shared" si="97"/>
        <v>8.1000000000000003E-2</v>
      </c>
      <c r="BO204" s="11">
        <v>0.09</v>
      </c>
      <c r="BP204" s="11">
        <f t="shared" si="98"/>
        <v>9.8999999999999991E-2</v>
      </c>
      <c r="BQ204" s="11">
        <f t="shared" si="98"/>
        <v>0.1089</v>
      </c>
      <c r="BR204" s="11">
        <v>0.12</v>
      </c>
      <c r="BS204" s="11">
        <f t="shared" si="99"/>
        <v>0.1089</v>
      </c>
      <c r="BT204" s="11">
        <f t="shared" si="100"/>
        <v>9.8999999999999991E-2</v>
      </c>
      <c r="BU204" s="4"/>
      <c r="BV204" s="9" t="s">
        <v>43</v>
      </c>
      <c r="BW204" s="9"/>
      <c r="BX204" s="10">
        <f>BY204*BY199+BZ204*BZ199+CA204*CA199+CB204*CB199+CC204*CC199+CD204*CD199+CE204*CE199+CF204*CF199</f>
        <v>1.5</v>
      </c>
      <c r="BY204" s="11">
        <f t="shared" si="101"/>
        <v>2.0250000000000001E-2</v>
      </c>
      <c r="BZ204" s="11">
        <f t="shared" si="101"/>
        <v>2.2499999999999999E-2</v>
      </c>
      <c r="CA204" s="11">
        <v>2.5000000000000001E-2</v>
      </c>
      <c r="CB204" s="11">
        <f t="shared" si="102"/>
        <v>3.0000000000000002E-2</v>
      </c>
      <c r="CC204" s="11">
        <f>CB204</f>
        <v>3.0000000000000002E-2</v>
      </c>
      <c r="CD204" s="11">
        <v>0.05</v>
      </c>
      <c r="CE204" s="11">
        <f>CC204</f>
        <v>3.0000000000000002E-2</v>
      </c>
      <c r="CF204" s="11">
        <f>CA204</f>
        <v>2.5000000000000001E-2</v>
      </c>
      <c r="CG204" s="4"/>
    </row>
    <row r="205" spans="2:85" ht="18" customHeight="1" x14ac:dyDescent="0.25">
      <c r="B205" s="4"/>
      <c r="C205" s="4"/>
      <c r="D205" s="5" t="s">
        <v>15</v>
      </c>
      <c r="E205" s="5" t="s">
        <v>16</v>
      </c>
      <c r="F205" s="5" t="s">
        <v>17</v>
      </c>
      <c r="G205" s="5" t="s">
        <v>18</v>
      </c>
      <c r="H205" s="5" t="s">
        <v>19</v>
      </c>
      <c r="I205" s="5" t="s">
        <v>20</v>
      </c>
      <c r="J205" s="5" t="s">
        <v>21</v>
      </c>
      <c r="K205" s="5" t="s">
        <v>22</v>
      </c>
      <c r="L205" s="5" t="s">
        <v>23</v>
      </c>
      <c r="M205" s="5"/>
      <c r="N205" s="9" t="s">
        <v>33</v>
      </c>
      <c r="O205" s="4"/>
      <c r="P205" s="10">
        <f>Q205*Q199+R205*R199+S205*S199+T205*T199+U205*U199+V205*V199+W205*W199+X205*X199</f>
        <v>0</v>
      </c>
      <c r="Q205" s="11">
        <v>5.0000000000000001E-3</v>
      </c>
      <c r="R205" s="11">
        <v>5.0000000000000001E-3</v>
      </c>
      <c r="S205" s="11">
        <v>5.0000000000000001E-3</v>
      </c>
      <c r="T205" s="11">
        <v>5.0000000000000001E-3</v>
      </c>
      <c r="U205" s="11">
        <v>5.0000000000000001E-3</v>
      </c>
      <c r="V205" s="11">
        <v>5.0000000000000001E-3</v>
      </c>
      <c r="W205" s="11">
        <f t="shared" si="94"/>
        <v>5.0000000000000001E-3</v>
      </c>
      <c r="X205" s="11">
        <f t="shared" si="95"/>
        <v>5.0000000000000001E-3</v>
      </c>
      <c r="Y205" s="4"/>
      <c r="Z205" s="6" t="s">
        <v>24</v>
      </c>
      <c r="AA205" s="6"/>
      <c r="AB205" s="7">
        <f>SUM(AC205:AK205)</f>
        <v>31</v>
      </c>
      <c r="AC205" s="7"/>
      <c r="AD205" s="7"/>
      <c r="AE205" s="7"/>
      <c r="AF205" s="7"/>
      <c r="AG205" s="7"/>
      <c r="AH205" s="7">
        <v>30</v>
      </c>
      <c r="AI205" s="7">
        <v>1</v>
      </c>
      <c r="AJ205" s="7"/>
      <c r="AK205" s="4"/>
      <c r="AL205" s="9" t="s">
        <v>35</v>
      </c>
      <c r="AM205" s="9"/>
      <c r="AN205" s="12"/>
      <c r="AO205" s="11" t="s">
        <v>36</v>
      </c>
      <c r="AP205" s="11" t="s">
        <v>36</v>
      </c>
      <c r="AQ205" s="11" t="s">
        <v>36</v>
      </c>
      <c r="AR205" s="11" t="s">
        <v>36</v>
      </c>
      <c r="AS205" s="11" t="s">
        <v>36</v>
      </c>
      <c r="AT205" s="11" t="s">
        <v>36</v>
      </c>
      <c r="AU205" s="11" t="s">
        <v>36</v>
      </c>
      <c r="AV205" s="11" t="s">
        <v>36</v>
      </c>
      <c r="AW205" s="4"/>
      <c r="AX205" s="4"/>
      <c r="AY205" s="4"/>
      <c r="AZ205" s="5" t="s">
        <v>15</v>
      </c>
      <c r="BA205" s="5" t="s">
        <v>16</v>
      </c>
      <c r="BB205" s="5" t="s">
        <v>17</v>
      </c>
      <c r="BC205" s="5" t="s">
        <v>18</v>
      </c>
      <c r="BD205" s="5" t="s">
        <v>19</v>
      </c>
      <c r="BE205" s="5" t="s">
        <v>20</v>
      </c>
      <c r="BF205" s="5" t="s">
        <v>21</v>
      </c>
      <c r="BG205" s="5" t="s">
        <v>22</v>
      </c>
      <c r="BH205" s="5" t="s">
        <v>23</v>
      </c>
      <c r="BI205" s="5"/>
      <c r="BJ205" s="9" t="s">
        <v>126</v>
      </c>
      <c r="BK205" s="9"/>
      <c r="BL205" s="10">
        <f>BM205*BM199+BN205*BN199+BO205*BO199+BP205*BP199+BQ205*BQ199+BR205*BR199+BS205*BS199+BT205*BT199</f>
        <v>0.6</v>
      </c>
      <c r="BM205" s="11">
        <f t="shared" si="97"/>
        <v>8.1000000000000013E-3</v>
      </c>
      <c r="BN205" s="11">
        <f t="shared" si="97"/>
        <v>9.0000000000000011E-3</v>
      </c>
      <c r="BO205" s="11">
        <v>0.01</v>
      </c>
      <c r="BP205" s="11">
        <f t="shared" si="98"/>
        <v>1.0999999999999999E-2</v>
      </c>
      <c r="BQ205" s="11">
        <f t="shared" si="98"/>
        <v>1.21E-2</v>
      </c>
      <c r="BR205" s="11">
        <v>0.02</v>
      </c>
      <c r="BS205" s="11">
        <f t="shared" si="99"/>
        <v>1.21E-2</v>
      </c>
      <c r="BT205" s="11">
        <f t="shared" si="100"/>
        <v>1.0999999999999999E-2</v>
      </c>
      <c r="BU205" s="4"/>
      <c r="BV205" s="9" t="s">
        <v>45</v>
      </c>
      <c r="BW205" s="9"/>
      <c r="BX205" s="10">
        <f>BY205*BY199+BZ205*BZ199+CA205*CA199+CB205*CB199+CC205*CC199+CD205*CD199+CE205*CE199+CF205*CF199</f>
        <v>0.6</v>
      </c>
      <c r="BY205" s="11">
        <f t="shared" si="101"/>
        <v>8.1000000000000013E-3</v>
      </c>
      <c r="BZ205" s="11">
        <f t="shared" si="101"/>
        <v>9.0000000000000011E-3</v>
      </c>
      <c r="CA205" s="11">
        <v>0.01</v>
      </c>
      <c r="CB205" s="11">
        <f t="shared" si="102"/>
        <v>1.2E-2</v>
      </c>
      <c r="CC205" s="11">
        <f>CB205</f>
        <v>1.2E-2</v>
      </c>
      <c r="CD205" s="11">
        <f>CA205*2</f>
        <v>0.02</v>
      </c>
      <c r="CE205" s="11">
        <f>CC205</f>
        <v>1.2E-2</v>
      </c>
      <c r="CF205" s="11">
        <f>CA205</f>
        <v>0.01</v>
      </c>
      <c r="CG205" s="4"/>
    </row>
    <row r="206" spans="2:85" ht="18" customHeight="1" x14ac:dyDescent="0.25">
      <c r="B206" s="6" t="s">
        <v>24</v>
      </c>
      <c r="C206" s="6"/>
      <c r="D206" s="7">
        <f>SUM(E206:M206)</f>
        <v>31</v>
      </c>
      <c r="E206" s="7"/>
      <c r="F206" s="7"/>
      <c r="G206" s="7"/>
      <c r="H206" s="7"/>
      <c r="I206" s="7"/>
      <c r="J206" s="7">
        <v>30</v>
      </c>
      <c r="K206" s="7">
        <v>1</v>
      </c>
      <c r="L206" s="7"/>
      <c r="M206" s="8"/>
      <c r="N206" s="9" t="s">
        <v>35</v>
      </c>
      <c r="O206" s="6"/>
      <c r="P206" s="15"/>
      <c r="Q206" s="11" t="s">
        <v>36</v>
      </c>
      <c r="R206" s="11" t="s">
        <v>36</v>
      </c>
      <c r="S206" s="11" t="s">
        <v>36</v>
      </c>
      <c r="T206" s="11" t="s">
        <v>36</v>
      </c>
      <c r="U206" s="11" t="s">
        <v>36</v>
      </c>
      <c r="V206" s="11" t="s">
        <v>36</v>
      </c>
      <c r="W206" s="11" t="s">
        <v>36</v>
      </c>
      <c r="X206" s="11" t="s">
        <v>36</v>
      </c>
      <c r="Y206" s="4"/>
      <c r="Z206" s="9" t="s">
        <v>148</v>
      </c>
      <c r="AA206" s="9"/>
      <c r="AB206" s="10">
        <f>AC206*AC205+AD206*AD205+AE206*AE205+AF206*AF205+AG206*AG205+AH206*AH205+AI206*AI205+AJ206*AJ205</f>
        <v>9.1814999999999998</v>
      </c>
      <c r="AC206" s="11">
        <f t="shared" ref="AC206:AD209" si="103">AD206-(AD206*10%)</f>
        <v>0.12150000000000001</v>
      </c>
      <c r="AD206" s="11">
        <f t="shared" si="103"/>
        <v>0.13500000000000001</v>
      </c>
      <c r="AE206" s="11">
        <v>0.15</v>
      </c>
      <c r="AF206" s="11">
        <f t="shared" ref="AF206:AG209" si="104">AE206+(AE206*10%)</f>
        <v>0.16499999999999998</v>
      </c>
      <c r="AG206" s="11">
        <f t="shared" si="104"/>
        <v>0.18149999999999997</v>
      </c>
      <c r="AH206" s="11">
        <v>0.3</v>
      </c>
      <c r="AI206" s="11">
        <f>AG206</f>
        <v>0.18149999999999997</v>
      </c>
      <c r="AJ206" s="11">
        <f>AF206</f>
        <v>0.16499999999999998</v>
      </c>
      <c r="AK206" s="4"/>
      <c r="AL206" s="9"/>
      <c r="AM206" s="9"/>
      <c r="AN206" s="15"/>
      <c r="AO206" s="4"/>
      <c r="AP206" s="4"/>
      <c r="AQ206" s="4"/>
      <c r="AR206" s="4"/>
      <c r="AS206" s="4"/>
      <c r="AT206" s="4"/>
      <c r="AU206" s="4"/>
      <c r="AV206" s="4"/>
      <c r="AW206" s="4"/>
      <c r="AX206" s="6" t="s">
        <v>24</v>
      </c>
      <c r="AY206" s="6"/>
      <c r="AZ206" s="7">
        <f>SUM(BA206:BI206)</f>
        <v>30</v>
      </c>
      <c r="BA206" s="7"/>
      <c r="BB206" s="7"/>
      <c r="BC206" s="7"/>
      <c r="BD206" s="7"/>
      <c r="BE206" s="7"/>
      <c r="BF206" s="7">
        <v>30</v>
      </c>
      <c r="BG206" s="7"/>
      <c r="BH206" s="7"/>
      <c r="BI206" s="4"/>
      <c r="BJ206" s="9" t="s">
        <v>33</v>
      </c>
      <c r="BK206" s="9"/>
      <c r="BL206" s="10">
        <f>BM206*BM199+BN206*BN199+BO206*BO199+BP206*BP199+BQ206*BQ199+BR206*BR199+BS206*BS199+BT206*BT199</f>
        <v>0.15</v>
      </c>
      <c r="BM206" s="11">
        <v>5.0000000000000001E-3</v>
      </c>
      <c r="BN206" s="11">
        <v>5.0000000000000001E-3</v>
      </c>
      <c r="BO206" s="11">
        <v>5.0000000000000001E-3</v>
      </c>
      <c r="BP206" s="11">
        <v>5.0000000000000001E-3</v>
      </c>
      <c r="BQ206" s="11">
        <v>5.0000000000000001E-3</v>
      </c>
      <c r="BR206" s="11">
        <v>5.0000000000000001E-3</v>
      </c>
      <c r="BS206" s="11">
        <f t="shared" si="99"/>
        <v>5.0000000000000001E-3</v>
      </c>
      <c r="BT206" s="11">
        <f t="shared" si="100"/>
        <v>5.0000000000000001E-3</v>
      </c>
      <c r="BU206" s="4"/>
      <c r="BV206" s="9" t="s">
        <v>33</v>
      </c>
      <c r="BW206" s="9"/>
      <c r="BX206" s="10">
        <f>BY206*BY199+BZ206*BZ199+CA206*CA199+CB206*CB199+CC206*CC199+CD206*CD199+CE206*CE199+CF206*CF199</f>
        <v>0.15</v>
      </c>
      <c r="BY206" s="11">
        <v>5.0000000000000001E-3</v>
      </c>
      <c r="BZ206" s="11">
        <v>5.0000000000000001E-3</v>
      </c>
      <c r="CA206" s="11">
        <v>5.0000000000000001E-3</v>
      </c>
      <c r="CB206" s="11">
        <v>5.0000000000000001E-3</v>
      </c>
      <c r="CC206" s="11">
        <v>5.0000000000000001E-3</v>
      </c>
      <c r="CD206" s="11">
        <v>5.0000000000000001E-3</v>
      </c>
      <c r="CE206" s="11">
        <v>5.0000000000000001E-3</v>
      </c>
      <c r="CF206" s="11">
        <v>5.0000000000000001E-3</v>
      </c>
      <c r="CG206" s="4"/>
    </row>
    <row r="207" spans="2:85" ht="18" customHeight="1" x14ac:dyDescent="0.25">
      <c r="B207" s="9" t="s">
        <v>92</v>
      </c>
      <c r="C207" s="9"/>
      <c r="D207" s="10">
        <f>E207*E206+F207*F206+G207*G206+H207*H206+I207*I206+J207*J206+K207*K206+L207*L206</f>
        <v>3.1</v>
      </c>
      <c r="E207" s="11">
        <f t="shared" ref="E207:F210" si="105">F207-(F207*10%)</f>
        <v>6.0750000000000005E-2</v>
      </c>
      <c r="F207" s="11">
        <f t="shared" si="105"/>
        <v>6.7500000000000004E-2</v>
      </c>
      <c r="G207" s="11">
        <v>7.4999999999999997E-2</v>
      </c>
      <c r="H207" s="11">
        <f>G207+(G207*20%)</f>
        <v>0.09</v>
      </c>
      <c r="I207" s="11">
        <f>H207+(H207*10%)</f>
        <v>9.8999999999999991E-2</v>
      </c>
      <c r="J207" s="11">
        <v>0.1</v>
      </c>
      <c r="K207" s="11">
        <v>0.1</v>
      </c>
      <c r="L207" s="11">
        <f>H207</f>
        <v>0.09</v>
      </c>
      <c r="M207" s="4"/>
      <c r="N207" s="191" t="s">
        <v>147</v>
      </c>
      <c r="O207" s="192"/>
      <c r="P207" s="192"/>
      <c r="Q207" s="192"/>
      <c r="R207" s="192"/>
      <c r="S207" s="192"/>
      <c r="T207" s="192"/>
      <c r="U207" s="192"/>
      <c r="V207" s="192"/>
      <c r="W207" s="192"/>
      <c r="X207" s="192"/>
      <c r="Y207" s="193"/>
      <c r="Z207" s="9" t="s">
        <v>32</v>
      </c>
      <c r="AA207" s="9"/>
      <c r="AB207" s="10">
        <f>AC207*AC205+AD207*AD205+AE207*AE205+AF207*AF205+AG207*AG205+AH207*AH205+AI207*AI205+AJ207*AJ205</f>
        <v>0.91451999999999989</v>
      </c>
      <c r="AC207" s="11">
        <f t="shared" si="103"/>
        <v>9.7200000000000012E-3</v>
      </c>
      <c r="AD207" s="11">
        <f t="shared" si="103"/>
        <v>1.0800000000000001E-2</v>
      </c>
      <c r="AE207" s="11">
        <v>1.2E-2</v>
      </c>
      <c r="AF207" s="11">
        <f t="shared" si="104"/>
        <v>1.32E-2</v>
      </c>
      <c r="AG207" s="11">
        <f t="shared" si="104"/>
        <v>1.452E-2</v>
      </c>
      <c r="AH207" s="11">
        <v>0.03</v>
      </c>
      <c r="AI207" s="11">
        <f>AG207</f>
        <v>1.452E-2</v>
      </c>
      <c r="AJ207" s="11">
        <f>AF207</f>
        <v>1.32E-2</v>
      </c>
      <c r="AK207" s="4"/>
      <c r="AX207" s="9" t="s">
        <v>30</v>
      </c>
      <c r="AY207" s="9"/>
      <c r="AZ207" s="10">
        <f>BA207*BA206+BB207*BB206+BC207*BC206+BD207*BD206+BE207*BE206+BF207*BF206+BG207*BG206+BH207*BH206</f>
        <v>9</v>
      </c>
      <c r="BA207" s="11">
        <f t="shared" ref="BA207:BB210" si="106">BB207-(BB207*10%)</f>
        <v>0.12150000000000001</v>
      </c>
      <c r="BB207" s="11">
        <f t="shared" si="106"/>
        <v>0.13500000000000001</v>
      </c>
      <c r="BC207" s="11">
        <v>0.15</v>
      </c>
      <c r="BD207" s="11">
        <f t="shared" ref="BD207:BE210" si="107">BC207+(BC207*10%)</f>
        <v>0.16499999999999998</v>
      </c>
      <c r="BE207" s="11">
        <f t="shared" si="107"/>
        <v>0.18149999999999997</v>
      </c>
      <c r="BF207" s="11">
        <v>0.3</v>
      </c>
      <c r="BG207" s="11">
        <f>BE207</f>
        <v>0.18149999999999997</v>
      </c>
      <c r="BH207" s="11">
        <f>BD207</f>
        <v>0.16499999999999998</v>
      </c>
      <c r="BI207" s="4"/>
      <c r="BJ207" s="9" t="s">
        <v>35</v>
      </c>
      <c r="BK207" s="9"/>
      <c r="BL207" s="15"/>
      <c r="BM207" s="11" t="s">
        <v>36</v>
      </c>
      <c r="BN207" s="11" t="s">
        <v>36</v>
      </c>
      <c r="BO207" s="11" t="s">
        <v>36</v>
      </c>
      <c r="BP207" s="11" t="s">
        <v>36</v>
      </c>
      <c r="BQ207" s="11" t="s">
        <v>36</v>
      </c>
      <c r="BR207" s="11" t="s">
        <v>36</v>
      </c>
      <c r="BS207" s="11" t="s">
        <v>36</v>
      </c>
      <c r="BT207" s="11" t="s">
        <v>36</v>
      </c>
      <c r="BU207" s="4"/>
      <c r="BV207" s="9" t="s">
        <v>35</v>
      </c>
      <c r="BW207" s="9"/>
      <c r="BX207" s="15"/>
      <c r="BY207" s="4" t="s">
        <v>36</v>
      </c>
      <c r="BZ207" s="4" t="s">
        <v>36</v>
      </c>
      <c r="CA207" s="4" t="s">
        <v>36</v>
      </c>
      <c r="CB207" s="4" t="s">
        <v>36</v>
      </c>
      <c r="CC207" s="4" t="s">
        <v>36</v>
      </c>
      <c r="CD207" s="4" t="s">
        <v>36</v>
      </c>
      <c r="CE207" s="4" t="s">
        <v>36</v>
      </c>
      <c r="CF207" s="4" t="s">
        <v>36</v>
      </c>
      <c r="CG207" s="4"/>
    </row>
    <row r="208" spans="2:85" ht="18" customHeight="1" x14ac:dyDescent="0.25">
      <c r="B208" s="9"/>
      <c r="C208" s="9"/>
      <c r="D208" s="10">
        <f>E208*E206+F208*F206+G208*G206+H208*H206+I208*I206+J208*J206+K208*K206+L208*L206</f>
        <v>0.91979999999999995</v>
      </c>
      <c r="E208" s="11">
        <f t="shared" si="105"/>
        <v>1.2149999999999999E-2</v>
      </c>
      <c r="F208" s="11">
        <f t="shared" si="105"/>
        <v>1.35E-2</v>
      </c>
      <c r="G208" s="11">
        <v>1.4999999999999999E-2</v>
      </c>
      <c r="H208" s="11">
        <f>G208+(G208*20%)</f>
        <v>1.7999999999999999E-2</v>
      </c>
      <c r="I208" s="11">
        <f>H208+(H208*10%)</f>
        <v>1.9799999999999998E-2</v>
      </c>
      <c r="J208" s="11">
        <v>0.03</v>
      </c>
      <c r="K208" s="11">
        <f>I208</f>
        <v>1.9799999999999998E-2</v>
      </c>
      <c r="L208" s="11">
        <f>H208</f>
        <v>1.7999999999999999E-2</v>
      </c>
      <c r="M208" s="4"/>
      <c r="N208" s="4"/>
      <c r="O208" s="9"/>
      <c r="P208" s="5" t="s">
        <v>15</v>
      </c>
      <c r="Q208" s="5" t="s">
        <v>16</v>
      </c>
      <c r="R208" s="5" t="s">
        <v>17</v>
      </c>
      <c r="S208" s="5" t="s">
        <v>18</v>
      </c>
      <c r="T208" s="5" t="s">
        <v>19</v>
      </c>
      <c r="U208" s="5" t="s">
        <v>20</v>
      </c>
      <c r="V208" s="5" t="s">
        <v>21</v>
      </c>
      <c r="W208" s="5" t="s">
        <v>22</v>
      </c>
      <c r="X208" s="5" t="s">
        <v>23</v>
      </c>
      <c r="Y208" s="5"/>
      <c r="Z208" s="9" t="s">
        <v>31</v>
      </c>
      <c r="AA208" s="9"/>
      <c r="AB208" s="10">
        <f>AC208*AC205+AD208*AD205+AE208*AE205+AF208*AF205+AG208*AG205+AH208*AH205+AI208*AI205+AJ208*AJ205</f>
        <v>0.91451999999999989</v>
      </c>
      <c r="AC208" s="11">
        <f t="shared" si="103"/>
        <v>9.7200000000000012E-3</v>
      </c>
      <c r="AD208" s="11">
        <f t="shared" si="103"/>
        <v>1.0800000000000001E-2</v>
      </c>
      <c r="AE208" s="11">
        <v>1.2E-2</v>
      </c>
      <c r="AF208" s="11">
        <f t="shared" si="104"/>
        <v>1.32E-2</v>
      </c>
      <c r="AG208" s="11">
        <f t="shared" si="104"/>
        <v>1.452E-2</v>
      </c>
      <c r="AH208" s="11">
        <v>0.03</v>
      </c>
      <c r="AI208" s="11">
        <f>AG208</f>
        <v>1.452E-2</v>
      </c>
      <c r="AJ208" s="11">
        <f>AF208</f>
        <v>1.32E-2</v>
      </c>
      <c r="AK208" s="4"/>
      <c r="AX208" s="9" t="s">
        <v>32</v>
      </c>
      <c r="AY208" s="9"/>
      <c r="AZ208" s="10">
        <f>BA208*BA206+BB208*BB206+BC208*BC206+BD208*BD206+BE208*BE206+BF208*BF206+BG208*BG206+BH208*BH206</f>
        <v>0.89999999999999991</v>
      </c>
      <c r="BA208" s="11">
        <f t="shared" si="106"/>
        <v>9.7200000000000012E-3</v>
      </c>
      <c r="BB208" s="11">
        <f t="shared" si="106"/>
        <v>1.0800000000000001E-2</v>
      </c>
      <c r="BC208" s="11">
        <v>1.2E-2</v>
      </c>
      <c r="BD208" s="11">
        <f t="shared" si="107"/>
        <v>1.32E-2</v>
      </c>
      <c r="BE208" s="11">
        <f t="shared" si="107"/>
        <v>1.452E-2</v>
      </c>
      <c r="BF208" s="11">
        <v>0.03</v>
      </c>
      <c r="BG208" s="11">
        <f>BE208</f>
        <v>1.452E-2</v>
      </c>
      <c r="BH208" s="11">
        <f>BD208</f>
        <v>1.32E-2</v>
      </c>
      <c r="BI208" s="4"/>
      <c r="BJ208" s="191" t="s">
        <v>12</v>
      </c>
      <c r="BK208" s="192"/>
      <c r="BL208" s="192"/>
      <c r="BM208" s="192"/>
      <c r="BN208" s="192"/>
      <c r="BO208" s="192"/>
      <c r="BP208" s="192"/>
      <c r="BQ208" s="192"/>
      <c r="BR208" s="192"/>
      <c r="BS208" s="192"/>
      <c r="BT208" s="192"/>
      <c r="BU208" s="193"/>
    </row>
    <row r="209" spans="2:73" ht="18" customHeight="1" x14ac:dyDescent="0.25">
      <c r="B209" s="9" t="s">
        <v>48</v>
      </c>
      <c r="C209" s="9"/>
      <c r="D209" s="10">
        <f>E209*E206+F209*F206+G209*G206+H209*H206+I209*I206+J209*J206+K209*K206+L209*L206</f>
        <v>0.61319999999999997</v>
      </c>
      <c r="E209" s="11">
        <f t="shared" si="105"/>
        <v>8.1000000000000013E-3</v>
      </c>
      <c r="F209" s="11">
        <f t="shared" si="105"/>
        <v>9.0000000000000011E-3</v>
      </c>
      <c r="G209" s="11">
        <v>0.01</v>
      </c>
      <c r="H209" s="11">
        <f>G209+(G209*20%)</f>
        <v>1.2E-2</v>
      </c>
      <c r="I209" s="11">
        <f>H209+(H209*10%)</f>
        <v>1.32E-2</v>
      </c>
      <c r="J209" s="11">
        <v>0.02</v>
      </c>
      <c r="K209" s="11">
        <f>I209</f>
        <v>1.32E-2</v>
      </c>
      <c r="L209" s="11">
        <f>H209</f>
        <v>1.2E-2</v>
      </c>
      <c r="M209" s="4"/>
      <c r="N209" s="6" t="s">
        <v>24</v>
      </c>
      <c r="O209" s="9"/>
      <c r="P209" s="7">
        <f>SUM(Q209:Y209)</f>
        <v>31</v>
      </c>
      <c r="Q209" s="7"/>
      <c r="R209" s="7"/>
      <c r="S209" s="7"/>
      <c r="T209" s="7"/>
      <c r="U209" s="7"/>
      <c r="V209" s="7">
        <v>30</v>
      </c>
      <c r="W209" s="7">
        <v>1</v>
      </c>
      <c r="X209" s="7"/>
      <c r="Y209" s="4"/>
      <c r="Z209" s="9" t="s">
        <v>43</v>
      </c>
      <c r="AA209" s="9"/>
      <c r="AB209" s="10">
        <f>AC209*AC205+AD209*AD205+AE209*AE205+AF209*AF205+AG209*AG205+AH209*AH205+AI209*AI205+AJ209*AJ205</f>
        <v>0.91451999999999989</v>
      </c>
      <c r="AC209" s="11">
        <f t="shared" si="103"/>
        <v>9.7200000000000012E-3</v>
      </c>
      <c r="AD209" s="11">
        <f t="shared" si="103"/>
        <v>1.0800000000000001E-2</v>
      </c>
      <c r="AE209" s="11">
        <v>1.2E-2</v>
      </c>
      <c r="AF209" s="11">
        <f t="shared" si="104"/>
        <v>1.32E-2</v>
      </c>
      <c r="AG209" s="11">
        <f t="shared" si="104"/>
        <v>1.452E-2</v>
      </c>
      <c r="AH209" s="11">
        <v>0.03</v>
      </c>
      <c r="AI209" s="11">
        <f>AG209</f>
        <v>1.452E-2</v>
      </c>
      <c r="AJ209" s="11">
        <f>AF209</f>
        <v>1.32E-2</v>
      </c>
      <c r="AK209" s="4"/>
      <c r="AX209" s="9" t="s">
        <v>31</v>
      </c>
      <c r="AY209" s="9"/>
      <c r="AZ209" s="10">
        <f>BA209*BA206+BB209*BB206+BC209*BC206+BD209*BD206+BE209*BE206+BF209*BF206+BG209*BG206+BH209*BH206</f>
        <v>0.89999999999999991</v>
      </c>
      <c r="BA209" s="11">
        <f t="shared" si="106"/>
        <v>9.7200000000000012E-3</v>
      </c>
      <c r="BB209" s="11">
        <f t="shared" si="106"/>
        <v>1.0800000000000001E-2</v>
      </c>
      <c r="BC209" s="11">
        <v>1.2E-2</v>
      </c>
      <c r="BD209" s="11">
        <f t="shared" si="107"/>
        <v>1.32E-2</v>
      </c>
      <c r="BE209" s="11">
        <f t="shared" si="107"/>
        <v>1.452E-2</v>
      </c>
      <c r="BF209" s="11">
        <v>0.03</v>
      </c>
      <c r="BG209" s="11">
        <f>BE209</f>
        <v>1.452E-2</v>
      </c>
      <c r="BH209" s="11">
        <f>BD209</f>
        <v>1.32E-2</v>
      </c>
      <c r="BI209" s="4"/>
      <c r="BJ209" s="4"/>
      <c r="BK209" s="4"/>
      <c r="BL209" s="5"/>
      <c r="BM209" s="5" t="s">
        <v>16</v>
      </c>
      <c r="BN209" s="5" t="s">
        <v>17</v>
      </c>
      <c r="BO209" s="5" t="s">
        <v>18</v>
      </c>
      <c r="BP209" s="5" t="s">
        <v>19</v>
      </c>
      <c r="BQ209" s="5" t="s">
        <v>20</v>
      </c>
      <c r="BR209" s="5" t="s">
        <v>21</v>
      </c>
      <c r="BS209" s="5" t="s">
        <v>22</v>
      </c>
      <c r="BT209" s="5" t="s">
        <v>23</v>
      </c>
      <c r="BU209" s="5"/>
    </row>
    <row r="210" spans="2:73" ht="18" customHeight="1" x14ac:dyDescent="0.25">
      <c r="B210" s="9" t="s">
        <v>128</v>
      </c>
      <c r="C210" s="9"/>
      <c r="D210" s="10">
        <f>E210*E206+F210*F206+G210*G206+H210*H206+I210*I206+J210*J206+K210*K206+L210*L206</f>
        <v>24.052800000000001</v>
      </c>
      <c r="E210" s="11">
        <f t="shared" si="105"/>
        <v>3.2400000000000005E-2</v>
      </c>
      <c r="F210" s="11">
        <f t="shared" si="105"/>
        <v>3.6000000000000004E-2</v>
      </c>
      <c r="G210" s="11">
        <v>0.04</v>
      </c>
      <c r="H210" s="11">
        <f>G210+(G210*20%)</f>
        <v>4.8000000000000001E-2</v>
      </c>
      <c r="I210" s="11">
        <f>H210+(H210*10%)</f>
        <v>5.28E-2</v>
      </c>
      <c r="J210" s="11">
        <v>0.8</v>
      </c>
      <c r="K210" s="11">
        <f>I210</f>
        <v>5.28E-2</v>
      </c>
      <c r="L210" s="11">
        <f>H210</f>
        <v>4.8000000000000001E-2</v>
      </c>
      <c r="M210" s="4"/>
      <c r="N210" s="9" t="s">
        <v>129</v>
      </c>
      <c r="O210" s="9"/>
      <c r="P210" s="10">
        <f>Q210*Q209+R210*R209+S210*S209+T210*T209+U210*U209+V210*V209+W210*W209+X210*X209</f>
        <v>9.1999999999999993</v>
      </c>
      <c r="Q210" s="11">
        <f>R210-(R210*10%)</f>
        <v>8.1000000000000003E-2</v>
      </c>
      <c r="R210" s="11">
        <f>S210-(S210*10%)</f>
        <v>0.09</v>
      </c>
      <c r="S210" s="11">
        <v>0.1</v>
      </c>
      <c r="T210" s="11">
        <f t="shared" ref="T210:T215" si="108">S210+(S210*20%)</f>
        <v>0.12000000000000001</v>
      </c>
      <c r="U210" s="11">
        <v>0.2</v>
      </c>
      <c r="V210" s="11">
        <v>0.3</v>
      </c>
      <c r="W210" s="11">
        <f t="shared" ref="W210:W215" si="109">U210</f>
        <v>0.2</v>
      </c>
      <c r="X210" s="11">
        <f t="shared" ref="X210:X215" si="110">T210</f>
        <v>0.12000000000000001</v>
      </c>
      <c r="Y210" s="4"/>
      <c r="Z210" s="9" t="s">
        <v>33</v>
      </c>
      <c r="AA210" s="9"/>
      <c r="AB210" s="10">
        <f>AC210*AC205+AD210*AD205+AE210*AE205+AF210*AF205+AG210*AG205+AH210*AH205+AI210*AI205+AJ210*AJ205</f>
        <v>0.155</v>
      </c>
      <c r="AC210" s="11">
        <v>5.0000000000000001E-3</v>
      </c>
      <c r="AD210" s="11">
        <v>5.0000000000000001E-3</v>
      </c>
      <c r="AE210" s="11">
        <v>5.0000000000000001E-3</v>
      </c>
      <c r="AF210" s="11">
        <v>5.0000000000000001E-3</v>
      </c>
      <c r="AG210" s="11">
        <v>5.0000000000000001E-3</v>
      </c>
      <c r="AH210" s="11">
        <v>5.0000000000000001E-3</v>
      </c>
      <c r="AI210" s="11">
        <v>5.0000000000000001E-3</v>
      </c>
      <c r="AJ210" s="11">
        <v>5.0000000000000001E-3</v>
      </c>
      <c r="AK210" s="4"/>
      <c r="AX210" s="9" t="s">
        <v>43</v>
      </c>
      <c r="AY210" s="9"/>
      <c r="AZ210" s="10">
        <f>BA210*BA206+BB210*BB206+BC210*BC206+BD210*BD206+BE210*BE206+BF210*BF206+BG210*BG206+BH210*BH206</f>
        <v>0.89999999999999991</v>
      </c>
      <c r="BA210" s="11">
        <f t="shared" si="106"/>
        <v>9.7200000000000012E-3</v>
      </c>
      <c r="BB210" s="11">
        <f t="shared" si="106"/>
        <v>1.0800000000000001E-2</v>
      </c>
      <c r="BC210" s="11">
        <v>1.2E-2</v>
      </c>
      <c r="BD210" s="11">
        <f t="shared" si="107"/>
        <v>1.32E-2</v>
      </c>
      <c r="BE210" s="11">
        <f t="shared" si="107"/>
        <v>1.452E-2</v>
      </c>
      <c r="BF210" s="11">
        <v>0.03</v>
      </c>
      <c r="BG210" s="11">
        <f>BE210</f>
        <v>1.452E-2</v>
      </c>
      <c r="BH210" s="11">
        <f>BD210</f>
        <v>1.32E-2</v>
      </c>
      <c r="BI210" s="4"/>
      <c r="BJ210" s="6" t="s">
        <v>24</v>
      </c>
      <c r="BK210" s="6"/>
      <c r="BL210" s="7">
        <f>SUM(BM210:BU210)</f>
        <v>30</v>
      </c>
      <c r="BM210" s="7"/>
      <c r="BN210" s="7"/>
      <c r="BO210" s="7"/>
      <c r="BP210" s="7"/>
      <c r="BQ210" s="7"/>
      <c r="BR210" s="7">
        <v>30</v>
      </c>
      <c r="BS210" s="7"/>
      <c r="BT210" s="7"/>
      <c r="BU210" s="8"/>
    </row>
    <row r="211" spans="2:73" ht="18" customHeight="1" x14ac:dyDescent="0.25">
      <c r="B211" s="9" t="s">
        <v>33</v>
      </c>
      <c r="C211" s="9"/>
      <c r="D211" s="10">
        <f>E211*E206+F211*F206+G211*G206+H211*H206+I211*I206+J211*J206+K211*K206+L211*L206</f>
        <v>0.155</v>
      </c>
      <c r="E211" s="11">
        <v>5.0000000000000001E-3</v>
      </c>
      <c r="F211" s="11">
        <v>5.0000000000000001E-3</v>
      </c>
      <c r="G211" s="11">
        <v>5.0000000000000001E-3</v>
      </c>
      <c r="H211" s="11">
        <v>5.0000000000000001E-3</v>
      </c>
      <c r="I211" s="11">
        <v>5.0000000000000001E-3</v>
      </c>
      <c r="J211" s="11">
        <v>5.0000000000000001E-3</v>
      </c>
      <c r="K211" s="11">
        <v>5.0000000000000001E-3</v>
      </c>
      <c r="L211" s="11">
        <v>5.0000000000000001E-3</v>
      </c>
      <c r="M211" s="4"/>
      <c r="N211" s="9" t="s">
        <v>56</v>
      </c>
      <c r="O211" s="9"/>
      <c r="P211" s="10">
        <f>Q211*Q209+R211*R209+S211*S209+T211*T209+U211*U209+V211*V209+W211*W209+X211*X209</f>
        <v>1.8395999999999999</v>
      </c>
      <c r="Q211" s="11">
        <f t="shared" ref="Q211:R215" si="111">R211-(R211*10%)</f>
        <v>2.4299999999999999E-2</v>
      </c>
      <c r="R211" s="11">
        <f t="shared" si="111"/>
        <v>2.7E-2</v>
      </c>
      <c r="S211" s="11">
        <v>0.03</v>
      </c>
      <c r="T211" s="11">
        <f t="shared" si="108"/>
        <v>3.5999999999999997E-2</v>
      </c>
      <c r="U211" s="11">
        <f>T211+(T211*10%)</f>
        <v>3.9599999999999996E-2</v>
      </c>
      <c r="V211" s="11">
        <v>0.06</v>
      </c>
      <c r="W211" s="11">
        <f t="shared" si="109"/>
        <v>3.9599999999999996E-2</v>
      </c>
      <c r="X211" s="11">
        <f t="shared" si="110"/>
        <v>3.5999999999999997E-2</v>
      </c>
      <c r="Y211" s="4"/>
      <c r="Z211" s="9" t="s">
        <v>35</v>
      </c>
      <c r="AA211" s="9"/>
      <c r="AB211" s="15"/>
      <c r="AC211" s="4" t="s">
        <v>36</v>
      </c>
      <c r="AD211" s="4" t="s">
        <v>36</v>
      </c>
      <c r="AE211" s="4" t="s">
        <v>36</v>
      </c>
      <c r="AF211" s="4" t="s">
        <v>36</v>
      </c>
      <c r="AG211" s="4" t="s">
        <v>36</v>
      </c>
      <c r="AH211" s="4" t="s">
        <v>36</v>
      </c>
      <c r="AI211" s="4" t="s">
        <v>36</v>
      </c>
      <c r="AJ211" s="4" t="s">
        <v>36</v>
      </c>
      <c r="AK211" s="4"/>
      <c r="AX211" s="9" t="s">
        <v>33</v>
      </c>
      <c r="AY211" s="9"/>
      <c r="AZ211" s="10">
        <f>BA211*BA206+BB211*BB206+BC211*BC206+BD211*BD206+BE211*BE206+BF211*BF206+BG211*BG206+BH211*BH206</f>
        <v>0.15</v>
      </c>
      <c r="BA211" s="11">
        <v>5.0000000000000001E-3</v>
      </c>
      <c r="BB211" s="11">
        <v>5.0000000000000001E-3</v>
      </c>
      <c r="BC211" s="11">
        <v>5.0000000000000001E-3</v>
      </c>
      <c r="BD211" s="11">
        <v>5.0000000000000001E-3</v>
      </c>
      <c r="BE211" s="11">
        <v>5.0000000000000001E-3</v>
      </c>
      <c r="BF211" s="11">
        <v>5.0000000000000001E-3</v>
      </c>
      <c r="BG211" s="11">
        <v>5.0000000000000001E-3</v>
      </c>
      <c r="BH211" s="11">
        <v>5.0000000000000001E-3</v>
      </c>
      <c r="BI211" s="4"/>
      <c r="BJ211" s="9" t="s">
        <v>130</v>
      </c>
      <c r="BK211" s="9"/>
      <c r="BL211" s="10">
        <f>BM211*BM210+BN211*BN210+BO211*BO210+BP211*BP210+BQ211*BQ210+BR211*BR210+BS211*BS210+BT211*BT210</f>
        <v>9</v>
      </c>
      <c r="BM211" s="11">
        <f>BN211-(BN211*10%)</f>
        <v>8.1000000000000003E-2</v>
      </c>
      <c r="BN211" s="11">
        <f>BO211-(BO211*10%)</f>
        <v>0.09</v>
      </c>
      <c r="BO211" s="11">
        <v>0.1</v>
      </c>
      <c r="BP211" s="11">
        <f>BO211+(BO211*20%)</f>
        <v>0.12000000000000001</v>
      </c>
      <c r="BQ211" s="11">
        <v>0.2</v>
      </c>
      <c r="BR211" s="11">
        <v>0.3</v>
      </c>
      <c r="BS211" s="11">
        <f>BQ211</f>
        <v>0.2</v>
      </c>
      <c r="BT211" s="11">
        <f>BP211</f>
        <v>0.12000000000000001</v>
      </c>
      <c r="BU211" s="4"/>
    </row>
    <row r="212" spans="2:73" ht="18" customHeight="1" x14ac:dyDescent="0.25">
      <c r="B212" s="9" t="s">
        <v>35</v>
      </c>
      <c r="C212" s="9"/>
      <c r="D212" s="12"/>
      <c r="E212" s="11" t="s">
        <v>36</v>
      </c>
      <c r="F212" s="11" t="s">
        <v>36</v>
      </c>
      <c r="G212" s="11" t="s">
        <v>36</v>
      </c>
      <c r="H212" s="11" t="s">
        <v>36</v>
      </c>
      <c r="I212" s="11" t="s">
        <v>36</v>
      </c>
      <c r="J212" s="11" t="s">
        <v>36</v>
      </c>
      <c r="K212" s="11" t="s">
        <v>36</v>
      </c>
      <c r="L212" s="11" t="s">
        <v>36</v>
      </c>
      <c r="M212" s="4"/>
      <c r="N212" s="9" t="s">
        <v>32</v>
      </c>
      <c r="O212" s="9"/>
      <c r="P212" s="10">
        <f>Q212*Q209+R212*R209+S212*S209+T212*T209+U212*U209+V212*V209+W212*W209+X212*X209</f>
        <v>0.61319999999999997</v>
      </c>
      <c r="Q212" s="11">
        <f t="shared" si="111"/>
        <v>8.1000000000000013E-3</v>
      </c>
      <c r="R212" s="11">
        <f t="shared" si="111"/>
        <v>9.0000000000000011E-3</v>
      </c>
      <c r="S212" s="11">
        <v>0.01</v>
      </c>
      <c r="T212" s="11">
        <f t="shared" si="108"/>
        <v>1.2E-2</v>
      </c>
      <c r="U212" s="11">
        <f>T212+(T212*10%)</f>
        <v>1.32E-2</v>
      </c>
      <c r="V212" s="11">
        <v>0.02</v>
      </c>
      <c r="W212" s="11">
        <f t="shared" si="109"/>
        <v>1.32E-2</v>
      </c>
      <c r="X212" s="11">
        <f t="shared" si="110"/>
        <v>1.2E-2</v>
      </c>
      <c r="Y212" s="4"/>
      <c r="AX212" s="9" t="s">
        <v>35</v>
      </c>
      <c r="AY212" s="9"/>
      <c r="AZ212" s="15"/>
      <c r="BA212" s="4" t="s">
        <v>36</v>
      </c>
      <c r="BB212" s="4" t="s">
        <v>36</v>
      </c>
      <c r="BC212" s="4" t="s">
        <v>36</v>
      </c>
      <c r="BD212" s="4" t="s">
        <v>36</v>
      </c>
      <c r="BE212" s="4" t="s">
        <v>36</v>
      </c>
      <c r="BF212" s="4" t="s">
        <v>36</v>
      </c>
      <c r="BG212" s="4" t="s">
        <v>36</v>
      </c>
      <c r="BH212" s="4" t="s">
        <v>36</v>
      </c>
      <c r="BI212" s="4"/>
      <c r="BJ212" s="9" t="s">
        <v>33</v>
      </c>
      <c r="BK212" s="9"/>
      <c r="BL212" s="10">
        <f>BM212*BM210+BN212*BN210+BO212*BO210+BP212*BP210+BQ212*BQ210+BR212*BR210+BS212*BS210+BT212*BT210</f>
        <v>0.15</v>
      </c>
      <c r="BM212" s="11">
        <v>5.0000000000000001E-3</v>
      </c>
      <c r="BN212" s="11">
        <v>5.0000000000000001E-3</v>
      </c>
      <c r="BO212" s="11">
        <v>5.0000000000000001E-3</v>
      </c>
      <c r="BP212" s="11">
        <v>5.0000000000000001E-3</v>
      </c>
      <c r="BQ212" s="11">
        <v>5.0000000000000001E-3</v>
      </c>
      <c r="BR212" s="11">
        <v>5.0000000000000001E-3</v>
      </c>
      <c r="BS212" s="11">
        <v>5.0000000000000001E-3</v>
      </c>
      <c r="BT212" s="11">
        <v>5.0000000000000001E-3</v>
      </c>
      <c r="BU212" s="4"/>
    </row>
    <row r="213" spans="2:73" ht="18" customHeight="1" x14ac:dyDescent="0.25">
      <c r="B213" s="9"/>
      <c r="C213" s="9"/>
      <c r="D213" s="15"/>
      <c r="E213" s="4"/>
      <c r="F213" s="4"/>
      <c r="G213" s="4"/>
      <c r="H213" s="4"/>
      <c r="I213" s="4"/>
      <c r="J213" s="4"/>
      <c r="K213" s="4"/>
      <c r="L213" s="4"/>
      <c r="M213" s="4"/>
      <c r="N213" s="9" t="s">
        <v>43</v>
      </c>
      <c r="O213" s="9"/>
      <c r="P213" s="10">
        <f>Q213*Q209+R213*R209+S213*S209+T213*T209+U213*U209+V213*V209+W213*W209+X213*X209</f>
        <v>0.61319999999999997</v>
      </c>
      <c r="Q213" s="11">
        <f t="shared" si="111"/>
        <v>8.1000000000000013E-3</v>
      </c>
      <c r="R213" s="11">
        <f t="shared" si="111"/>
        <v>9.0000000000000011E-3</v>
      </c>
      <c r="S213" s="11">
        <v>0.01</v>
      </c>
      <c r="T213" s="11">
        <f t="shared" si="108"/>
        <v>1.2E-2</v>
      </c>
      <c r="U213" s="11">
        <f>T213+(T213*10%)</f>
        <v>1.32E-2</v>
      </c>
      <c r="V213" s="11">
        <v>0.02</v>
      </c>
      <c r="W213" s="11">
        <f t="shared" si="109"/>
        <v>1.32E-2</v>
      </c>
      <c r="X213" s="11">
        <f t="shared" si="110"/>
        <v>1.2E-2</v>
      </c>
      <c r="Y213" s="4"/>
      <c r="BJ213" s="9" t="s">
        <v>35</v>
      </c>
      <c r="BK213" s="9"/>
      <c r="BL213" s="10"/>
      <c r="BM213" s="4" t="s">
        <v>36</v>
      </c>
      <c r="BN213" s="4" t="s">
        <v>36</v>
      </c>
      <c r="BO213" s="4" t="s">
        <v>36</v>
      </c>
      <c r="BP213" s="4" t="s">
        <v>36</v>
      </c>
      <c r="BQ213" s="4" t="s">
        <v>36</v>
      </c>
      <c r="BR213" s="4" t="s">
        <v>36</v>
      </c>
      <c r="BS213" s="4" t="s">
        <v>36</v>
      </c>
      <c r="BT213" s="4" t="s">
        <v>36</v>
      </c>
      <c r="BU213" s="4"/>
    </row>
    <row r="214" spans="2:73" ht="18" customHeight="1" x14ac:dyDescent="0.25">
      <c r="B214" s="191" t="s">
        <v>49</v>
      </c>
      <c r="C214" s="192"/>
      <c r="D214" s="192"/>
      <c r="E214" s="192"/>
      <c r="F214" s="192"/>
      <c r="G214" s="192"/>
      <c r="H214" s="192"/>
      <c r="I214" s="192"/>
      <c r="J214" s="192"/>
      <c r="K214" s="192"/>
      <c r="L214" s="192"/>
      <c r="M214" s="193"/>
      <c r="N214" s="9" t="s">
        <v>31</v>
      </c>
      <c r="O214" s="9"/>
      <c r="P214" s="10">
        <f>Q214*Q209+R214*R209+S214*S209+T214*T209+U214*U209+V214*V209+W214*W209+X214*X209</f>
        <v>0.61319999999999997</v>
      </c>
      <c r="Q214" s="11">
        <f t="shared" si="111"/>
        <v>8.1000000000000013E-3</v>
      </c>
      <c r="R214" s="11">
        <f t="shared" si="111"/>
        <v>9.0000000000000011E-3</v>
      </c>
      <c r="S214" s="11">
        <v>0.01</v>
      </c>
      <c r="T214" s="11">
        <f t="shared" si="108"/>
        <v>1.2E-2</v>
      </c>
      <c r="U214" s="11">
        <f>T214+(T214*10%)</f>
        <v>1.32E-2</v>
      </c>
      <c r="V214" s="11">
        <v>0.02</v>
      </c>
      <c r="W214" s="11">
        <f t="shared" si="109"/>
        <v>1.32E-2</v>
      </c>
      <c r="X214" s="11">
        <f t="shared" si="110"/>
        <v>1.2E-2</v>
      </c>
      <c r="Y214" s="4"/>
      <c r="BJ214" s="191" t="s">
        <v>131</v>
      </c>
      <c r="BK214" s="192"/>
      <c r="BL214" s="192"/>
      <c r="BM214" s="192"/>
      <c r="BN214" s="192"/>
      <c r="BO214" s="192"/>
      <c r="BP214" s="192"/>
      <c r="BQ214" s="192"/>
      <c r="BR214" s="192"/>
      <c r="BS214" s="192"/>
      <c r="BT214" s="192"/>
      <c r="BU214" s="193"/>
    </row>
    <row r="215" spans="2:73" ht="18" customHeight="1" x14ac:dyDescent="0.25">
      <c r="B215" s="4"/>
      <c r="C215" s="4"/>
      <c r="D215" s="5" t="s">
        <v>15</v>
      </c>
      <c r="E215" s="5" t="s">
        <v>16</v>
      </c>
      <c r="F215" s="5" t="s">
        <v>17</v>
      </c>
      <c r="G215" s="5" t="s">
        <v>18</v>
      </c>
      <c r="H215" s="5" t="s">
        <v>19</v>
      </c>
      <c r="I215" s="5" t="s">
        <v>20</v>
      </c>
      <c r="J215" s="5" t="s">
        <v>21</v>
      </c>
      <c r="K215" s="5" t="s">
        <v>22</v>
      </c>
      <c r="L215" s="5" t="s">
        <v>23</v>
      </c>
      <c r="M215" s="5"/>
      <c r="N215" s="9" t="s">
        <v>45</v>
      </c>
      <c r="O215" s="9"/>
      <c r="P215" s="10">
        <f>Q215*Q209+R215*R209+S215*S209+T215*T209+U215*U209+V215*V209+W215*W209+X215*X209</f>
        <v>0.18959999999999999</v>
      </c>
      <c r="Q215" s="11">
        <f t="shared" si="111"/>
        <v>2.4299999999999999E-2</v>
      </c>
      <c r="R215" s="11">
        <f t="shared" si="111"/>
        <v>2.7E-2</v>
      </c>
      <c r="S215" s="11">
        <v>0.03</v>
      </c>
      <c r="T215" s="11">
        <f t="shared" si="108"/>
        <v>3.5999999999999997E-2</v>
      </c>
      <c r="U215" s="11">
        <f>T215+(T215*10%)</f>
        <v>3.9599999999999996E-2</v>
      </c>
      <c r="V215" s="11">
        <v>5.0000000000000001E-3</v>
      </c>
      <c r="W215" s="11">
        <f t="shared" si="109"/>
        <v>3.9599999999999996E-2</v>
      </c>
      <c r="X215" s="11">
        <f t="shared" si="110"/>
        <v>3.5999999999999997E-2</v>
      </c>
      <c r="Y215" s="4"/>
      <c r="BJ215" s="4"/>
      <c r="BK215" s="4"/>
      <c r="BL215" s="5" t="s">
        <v>15</v>
      </c>
      <c r="BM215" s="5" t="s">
        <v>16</v>
      </c>
      <c r="BN215" s="5" t="s">
        <v>17</v>
      </c>
      <c r="BO215" s="5" t="s">
        <v>18</v>
      </c>
      <c r="BP215" s="5" t="s">
        <v>19</v>
      </c>
      <c r="BQ215" s="5" t="s">
        <v>20</v>
      </c>
      <c r="BR215" s="5" t="s">
        <v>21</v>
      </c>
      <c r="BS215" s="5" t="s">
        <v>22</v>
      </c>
      <c r="BT215" s="5" t="s">
        <v>23</v>
      </c>
      <c r="BU215" s="5"/>
    </row>
    <row r="216" spans="2:73" ht="18" customHeight="1" x14ac:dyDescent="0.25">
      <c r="B216" s="6" t="s">
        <v>24</v>
      </c>
      <c r="C216" s="6"/>
      <c r="D216" s="7">
        <f>SUM(E216:M216)</f>
        <v>31</v>
      </c>
      <c r="E216" s="7"/>
      <c r="F216" s="7"/>
      <c r="G216" s="7"/>
      <c r="H216" s="7"/>
      <c r="I216" s="7"/>
      <c r="J216" s="7">
        <v>30</v>
      </c>
      <c r="K216" s="7">
        <v>1</v>
      </c>
      <c r="L216" s="7"/>
      <c r="M216" s="8"/>
      <c r="N216" s="9" t="s">
        <v>33</v>
      </c>
      <c r="P216" s="10">
        <f>Q216*Q209+R216*R209+S216*S209+T216*T209+U216*U209+V216*V209+W216*W209+X216*X209</f>
        <v>0.155</v>
      </c>
      <c r="Q216" s="11">
        <v>5.0000000000000001E-3</v>
      </c>
      <c r="R216" s="11">
        <v>5.0000000000000001E-3</v>
      </c>
      <c r="S216" s="11">
        <v>5.0000000000000001E-3</v>
      </c>
      <c r="T216" s="11">
        <v>5.0000000000000001E-3</v>
      </c>
      <c r="U216" s="11">
        <v>5.0000000000000001E-3</v>
      </c>
      <c r="V216" s="11">
        <v>5.0000000000000001E-3</v>
      </c>
      <c r="W216" s="11">
        <v>5.0000000000000001E-3</v>
      </c>
      <c r="X216" s="11">
        <v>5.0000000000000001E-3</v>
      </c>
      <c r="Y216" s="4"/>
      <c r="BJ216" s="6" t="s">
        <v>24</v>
      </c>
      <c r="BK216" s="6"/>
      <c r="BL216" s="7">
        <f>SUM(BM216:BU216)</f>
        <v>30</v>
      </c>
      <c r="BM216" s="7"/>
      <c r="BN216" s="7"/>
      <c r="BO216" s="7"/>
      <c r="BP216" s="7"/>
      <c r="BQ216" s="7"/>
      <c r="BR216" s="7">
        <v>30</v>
      </c>
      <c r="BS216" s="7"/>
      <c r="BT216" s="7"/>
      <c r="BU216" s="8"/>
    </row>
    <row r="217" spans="2:73" ht="18" customHeight="1" x14ac:dyDescent="0.25">
      <c r="B217" s="9" t="s">
        <v>47</v>
      </c>
      <c r="C217" s="9"/>
      <c r="D217" s="10">
        <f>E217*E216+F217*F216+G217*G216+H217*H216+I217*I216+J217*J216+K217*K216+L217*L216</f>
        <v>6.1980000000000004</v>
      </c>
      <c r="E217" s="11">
        <f t="shared" ref="E217:F220" si="112">F217-(F217*10%)</f>
        <v>0.12150000000000001</v>
      </c>
      <c r="F217" s="11">
        <f t="shared" si="112"/>
        <v>0.13500000000000001</v>
      </c>
      <c r="G217" s="11">
        <v>0.15</v>
      </c>
      <c r="H217" s="11">
        <f>G217+(G217*20%)</f>
        <v>0.18</v>
      </c>
      <c r="I217" s="11">
        <f>H217+(H217*10%)</f>
        <v>0.19799999999999998</v>
      </c>
      <c r="J217" s="11">
        <v>0.2</v>
      </c>
      <c r="K217" s="11">
        <f>I217</f>
        <v>0.19799999999999998</v>
      </c>
      <c r="L217" s="11">
        <f>H217</f>
        <v>0.18</v>
      </c>
      <c r="M217" s="4"/>
      <c r="N217" s="9" t="s">
        <v>35</v>
      </c>
      <c r="P217" s="15"/>
      <c r="Q217" s="11" t="s">
        <v>36</v>
      </c>
      <c r="R217" s="11" t="s">
        <v>36</v>
      </c>
      <c r="S217" s="11" t="s">
        <v>36</v>
      </c>
      <c r="T217" s="11" t="s">
        <v>36</v>
      </c>
      <c r="U217" s="11" t="s">
        <v>36</v>
      </c>
      <c r="V217" s="11" t="s">
        <v>36</v>
      </c>
      <c r="W217" s="11" t="s">
        <v>36</v>
      </c>
      <c r="X217" s="11" t="s">
        <v>36</v>
      </c>
      <c r="Y217" s="4"/>
      <c r="BJ217" s="9" t="s">
        <v>47</v>
      </c>
      <c r="BK217" s="9"/>
      <c r="BL217" s="10">
        <f>BM217*BM216+BN217*BN216+BO217*BO216+BP217*BP216+BQ217*BQ216+BR217*BR216+BS217*BS216+BT217*BT216</f>
        <v>9</v>
      </c>
      <c r="BM217" s="11">
        <f>BN217-(BN217*10%)</f>
        <v>0.12150000000000001</v>
      </c>
      <c r="BN217" s="11">
        <f>BO217-(BO217*10%)</f>
        <v>0.13500000000000001</v>
      </c>
      <c r="BO217" s="11">
        <v>0.15</v>
      </c>
      <c r="BP217" s="11">
        <f>BO217+(BO217*20%)</f>
        <v>0.18</v>
      </c>
      <c r="BQ217" s="11">
        <v>0.2</v>
      </c>
      <c r="BR217" s="11">
        <v>0.3</v>
      </c>
      <c r="BS217" s="11">
        <f>BQ217</f>
        <v>0.2</v>
      </c>
      <c r="BT217" s="11">
        <f>BP217</f>
        <v>0.18</v>
      </c>
      <c r="BU217" s="4"/>
    </row>
    <row r="218" spans="2:73" ht="18" customHeight="1" x14ac:dyDescent="0.25">
      <c r="B218" s="9" t="s">
        <v>58</v>
      </c>
      <c r="C218" s="9"/>
      <c r="D218" s="10">
        <f>E218*E216+F218*F216+G218*G216+H218*H216+I218*I216+J218*J216+K218*K216+L218*L216</f>
        <v>4.5659999999999998</v>
      </c>
      <c r="E218" s="11">
        <f t="shared" si="112"/>
        <v>4.0500000000000001E-2</v>
      </c>
      <c r="F218" s="11">
        <f t="shared" si="112"/>
        <v>4.4999999999999998E-2</v>
      </c>
      <c r="G218" s="11">
        <v>0.05</v>
      </c>
      <c r="H218" s="11">
        <f>G218+(G218*20%)</f>
        <v>6.0000000000000005E-2</v>
      </c>
      <c r="I218" s="11">
        <f>H218+(H218*10%)</f>
        <v>6.6000000000000003E-2</v>
      </c>
      <c r="J218" s="11">
        <v>0.15</v>
      </c>
      <c r="K218" s="11">
        <f>I218</f>
        <v>6.6000000000000003E-2</v>
      </c>
      <c r="L218" s="11">
        <f>H218</f>
        <v>6.0000000000000005E-2</v>
      </c>
      <c r="M218" s="4"/>
      <c r="BJ218" s="9" t="s">
        <v>33</v>
      </c>
      <c r="BK218" s="9"/>
      <c r="BL218" s="10">
        <f>BM218*BM216+BN218*BN216+BO218*BO216+BP218*BP216+BQ218*BQ216+BR218*BR216+BS218*BS216+BT218*BT216</f>
        <v>0.15</v>
      </c>
      <c r="BM218" s="11">
        <v>5.0000000000000001E-3</v>
      </c>
      <c r="BN218" s="11">
        <v>5.0000000000000001E-3</v>
      </c>
      <c r="BO218" s="11">
        <v>5.0000000000000001E-3</v>
      </c>
      <c r="BP218" s="11">
        <v>5.0000000000000001E-3</v>
      </c>
      <c r="BQ218" s="11">
        <v>5.0000000000000001E-3</v>
      </c>
      <c r="BR218" s="11">
        <v>5.0000000000000001E-3</v>
      </c>
      <c r="BS218" s="11">
        <v>5.0000000000000001E-3</v>
      </c>
      <c r="BT218" s="11">
        <v>5.0000000000000001E-3</v>
      </c>
      <c r="BU218" s="4"/>
    </row>
    <row r="219" spans="2:73" ht="18" customHeight="1" x14ac:dyDescent="0.25">
      <c r="B219" s="9" t="s">
        <v>51</v>
      </c>
      <c r="C219" s="9"/>
      <c r="D219" s="10">
        <f>E219*E216+F219*F216+G219*G216+H219*H216+I219*I216+J219*J216+K219*K216+L219*L216</f>
        <v>1.0999999999999999</v>
      </c>
      <c r="E219" s="11">
        <f t="shared" si="112"/>
        <v>1.2149999999999999E-2</v>
      </c>
      <c r="F219" s="11">
        <f t="shared" si="112"/>
        <v>1.35E-2</v>
      </c>
      <c r="G219" s="11">
        <v>1.4999999999999999E-2</v>
      </c>
      <c r="H219" s="11">
        <f>G219+(G219*20%)</f>
        <v>1.7999999999999999E-2</v>
      </c>
      <c r="I219" s="11">
        <v>0.2</v>
      </c>
      <c r="J219" s="11">
        <v>0.03</v>
      </c>
      <c r="K219" s="11">
        <f>I219</f>
        <v>0.2</v>
      </c>
      <c r="L219" s="11">
        <f>H219</f>
        <v>1.7999999999999999E-2</v>
      </c>
      <c r="M219" s="4"/>
      <c r="BJ219" s="9" t="s">
        <v>35</v>
      </c>
      <c r="BK219" s="9"/>
      <c r="BL219" s="12"/>
      <c r="BM219" s="11" t="s">
        <v>36</v>
      </c>
      <c r="BN219" s="11" t="s">
        <v>36</v>
      </c>
      <c r="BO219" s="11" t="s">
        <v>36</v>
      </c>
      <c r="BP219" s="11" t="s">
        <v>36</v>
      </c>
      <c r="BQ219" s="11" t="s">
        <v>36</v>
      </c>
      <c r="BR219" s="11" t="s">
        <v>36</v>
      </c>
      <c r="BS219" s="11" t="s">
        <v>36</v>
      </c>
      <c r="BT219" s="11" t="s">
        <v>36</v>
      </c>
      <c r="BU219" s="4"/>
    </row>
    <row r="220" spans="2:73" ht="18" customHeight="1" x14ac:dyDescent="0.25">
      <c r="B220" s="9" t="s">
        <v>54</v>
      </c>
      <c r="C220" s="9"/>
      <c r="D220" s="10">
        <f>E220*E216+F220*F216+G220*G216+H220*H216+I220*I216+J220*J216+K220*K216+L220*L216</f>
        <v>0.15528</v>
      </c>
      <c r="E220" s="11">
        <f t="shared" si="112"/>
        <v>3.2399999999999998E-3</v>
      </c>
      <c r="F220" s="11">
        <f t="shared" si="112"/>
        <v>3.5999999999999999E-3</v>
      </c>
      <c r="G220" s="11">
        <v>4.0000000000000001E-3</v>
      </c>
      <c r="H220" s="11">
        <f>G220+(G220*20%)</f>
        <v>4.8000000000000004E-3</v>
      </c>
      <c r="I220" s="11">
        <f>H220+(H220*10%)</f>
        <v>5.2800000000000008E-3</v>
      </c>
      <c r="J220" s="11">
        <v>5.0000000000000001E-3</v>
      </c>
      <c r="K220" s="11">
        <f>I220</f>
        <v>5.2800000000000008E-3</v>
      </c>
      <c r="L220" s="11">
        <f>H220</f>
        <v>4.8000000000000004E-3</v>
      </c>
      <c r="M220" s="4"/>
    </row>
    <row r="221" spans="2:73" ht="18" customHeight="1" x14ac:dyDescent="0.25">
      <c r="B221" s="9" t="s">
        <v>33</v>
      </c>
      <c r="C221" s="9"/>
      <c r="D221" s="10">
        <f>E221*E216+F221*F216+G221*G216+H221*H216+I221*I216+J221*J216+K221*K216+L221*L216</f>
        <v>0.155</v>
      </c>
      <c r="E221" s="11">
        <v>5.0000000000000001E-3</v>
      </c>
      <c r="F221" s="11">
        <v>5.0000000000000001E-3</v>
      </c>
      <c r="G221" s="11">
        <v>5.0000000000000001E-3</v>
      </c>
      <c r="H221" s="11">
        <v>5.0000000000000001E-3</v>
      </c>
      <c r="I221" s="11">
        <v>5.0000000000000001E-3</v>
      </c>
      <c r="J221" s="11">
        <v>5.0000000000000001E-3</v>
      </c>
      <c r="K221" s="11">
        <v>5.0000000000000001E-3</v>
      </c>
      <c r="L221" s="11">
        <v>5.0000000000000001E-3</v>
      </c>
      <c r="M221" s="4"/>
    </row>
    <row r="222" spans="2:73" ht="18" customHeight="1" x14ac:dyDescent="0.25">
      <c r="B222" s="9" t="s">
        <v>35</v>
      </c>
      <c r="C222" s="9"/>
      <c r="D222" s="4"/>
      <c r="E222" s="4" t="s">
        <v>36</v>
      </c>
      <c r="F222" s="4" t="s">
        <v>36</v>
      </c>
      <c r="G222" s="4" t="s">
        <v>36</v>
      </c>
      <c r="H222" s="4" t="s">
        <v>36</v>
      </c>
      <c r="I222" s="4" t="s">
        <v>36</v>
      </c>
      <c r="J222" s="4" t="s">
        <v>36</v>
      </c>
      <c r="K222" s="4" t="s">
        <v>36</v>
      </c>
      <c r="L222" s="4" t="s">
        <v>36</v>
      </c>
      <c r="M222" s="4"/>
    </row>
    <row r="223" spans="2:73" ht="18.75" customHeight="1" x14ac:dyDescent="0.25"/>
    <row r="224" spans="2:73" ht="18.75" customHeight="1" x14ac:dyDescent="0.25"/>
    <row r="225" ht="18.75" customHeight="1" x14ac:dyDescent="0.25"/>
    <row r="226" ht="18.75" customHeight="1" x14ac:dyDescent="0.25"/>
    <row r="227" ht="18.75" customHeight="1" x14ac:dyDescent="0.25"/>
    <row r="228" ht="18.75" customHeight="1" x14ac:dyDescent="0.25"/>
    <row r="229" ht="18.75" customHeight="1" x14ac:dyDescent="0.25"/>
    <row r="230" ht="18.75" customHeight="1" x14ac:dyDescent="0.25"/>
    <row r="231" ht="18.75" customHeight="1" x14ac:dyDescent="0.25"/>
    <row r="232" ht="18.75" customHeight="1" x14ac:dyDescent="0.25"/>
    <row r="233" ht="18.75" customHeight="1" x14ac:dyDescent="0.25"/>
    <row r="234" ht="18.75" customHeight="1" x14ac:dyDescent="0.25"/>
    <row r="235" ht="18.75" customHeight="1" x14ac:dyDescent="0.25"/>
    <row r="236" ht="18.75" customHeight="1" x14ac:dyDescent="0.25"/>
    <row r="237" ht="18.75" customHeight="1" x14ac:dyDescent="0.25"/>
    <row r="238" ht="18.75" customHeight="1" x14ac:dyDescent="0.25"/>
    <row r="239" ht="18.75" customHeight="1" x14ac:dyDescent="0.25"/>
    <row r="240" ht="18.75" customHeight="1" x14ac:dyDescent="0.25"/>
    <row r="241" ht="18.75" customHeight="1" x14ac:dyDescent="0.25"/>
    <row r="242" ht="18.75" customHeight="1" x14ac:dyDescent="0.25"/>
    <row r="243" ht="18.75" customHeight="1" x14ac:dyDescent="0.25"/>
    <row r="244" ht="18.75" customHeight="1" x14ac:dyDescent="0.25"/>
    <row r="245" ht="18.75" customHeight="1" x14ac:dyDescent="0.25"/>
    <row r="246" ht="18.75" customHeight="1" x14ac:dyDescent="0.25"/>
    <row r="247" ht="18.75" customHeight="1" x14ac:dyDescent="0.25"/>
    <row r="248" ht="18.75" customHeight="1" x14ac:dyDescent="0.25"/>
    <row r="249" ht="18.75" customHeight="1" x14ac:dyDescent="0.25"/>
    <row r="250" ht="18.75" customHeight="1" x14ac:dyDescent="0.25"/>
    <row r="251" ht="18.75" customHeight="1" x14ac:dyDescent="0.25"/>
    <row r="252" ht="18.75" customHeight="1" x14ac:dyDescent="0.25"/>
    <row r="253" ht="18.75" customHeight="1" x14ac:dyDescent="0.25"/>
    <row r="254" ht="18.75" customHeight="1" x14ac:dyDescent="0.25"/>
    <row r="255" ht="18.75" customHeight="1" x14ac:dyDescent="0.25"/>
    <row r="256" ht="18.75" customHeight="1" x14ac:dyDescent="0.25"/>
    <row r="257" ht="18.75" customHeight="1" x14ac:dyDescent="0.25"/>
    <row r="258" ht="18.75" customHeight="1" x14ac:dyDescent="0.25"/>
    <row r="259" ht="18.75" customHeight="1" x14ac:dyDescent="0.25"/>
    <row r="260" ht="18.75" customHeight="1" x14ac:dyDescent="0.25"/>
    <row r="261" ht="18.75" customHeight="1" x14ac:dyDescent="0.25"/>
    <row r="262" ht="18.75" customHeight="1" x14ac:dyDescent="0.25"/>
    <row r="263" ht="18.75" customHeight="1" x14ac:dyDescent="0.25"/>
    <row r="264" ht="18.75" customHeight="1" x14ac:dyDescent="0.25"/>
    <row r="265" ht="18.75" customHeight="1" x14ac:dyDescent="0.25"/>
    <row r="266" ht="18.75" customHeight="1" x14ac:dyDescent="0.25"/>
    <row r="267" ht="18.75" customHeight="1" x14ac:dyDescent="0.25"/>
    <row r="268" ht="18.75" customHeight="1" x14ac:dyDescent="0.25"/>
    <row r="269" ht="18.75" customHeight="1" x14ac:dyDescent="0.25"/>
    <row r="270" ht="18.75" customHeight="1" x14ac:dyDescent="0.25"/>
    <row r="271" ht="18.75" customHeight="1" x14ac:dyDescent="0.25"/>
    <row r="272" ht="18.75" customHeight="1" x14ac:dyDescent="0.25"/>
    <row r="273" ht="18.75" customHeight="1" x14ac:dyDescent="0.25"/>
    <row r="274" ht="18.75" customHeight="1" x14ac:dyDescent="0.25"/>
    <row r="275" ht="18.75" customHeight="1" x14ac:dyDescent="0.25"/>
    <row r="276" ht="18.75" customHeight="1" x14ac:dyDescent="0.25"/>
    <row r="277" ht="18.75" customHeight="1" x14ac:dyDescent="0.25"/>
    <row r="278" ht="18.75" customHeight="1" x14ac:dyDescent="0.25"/>
    <row r="279" ht="18.75" customHeight="1" x14ac:dyDescent="0.25"/>
    <row r="280" ht="18.75" customHeight="1" x14ac:dyDescent="0.25"/>
    <row r="281" ht="18.75" customHeight="1" x14ac:dyDescent="0.25"/>
    <row r="282" ht="18.75" customHeight="1" x14ac:dyDescent="0.25"/>
    <row r="283" ht="18.75" customHeight="1" x14ac:dyDescent="0.25"/>
    <row r="284" ht="18.75" customHeight="1" x14ac:dyDescent="0.25"/>
    <row r="285" ht="18.75" customHeight="1" x14ac:dyDescent="0.25"/>
    <row r="286" ht="18.75" customHeight="1" x14ac:dyDescent="0.25"/>
    <row r="287" ht="18.75" customHeight="1" x14ac:dyDescent="0.25"/>
    <row r="288" ht="18.75" customHeight="1" x14ac:dyDescent="0.25"/>
    <row r="289" ht="18.75" customHeight="1" x14ac:dyDescent="0.25"/>
    <row r="290" ht="18.75" customHeight="1" x14ac:dyDescent="0.25"/>
    <row r="291" ht="18.75" customHeight="1" x14ac:dyDescent="0.25"/>
    <row r="292" ht="18.75" customHeight="1" x14ac:dyDescent="0.25"/>
    <row r="293" ht="18.75" customHeight="1" x14ac:dyDescent="0.25"/>
    <row r="294" ht="18.75" customHeight="1" x14ac:dyDescent="0.25"/>
    <row r="295" ht="18.75" customHeight="1" x14ac:dyDescent="0.25"/>
    <row r="296" ht="18.75" customHeight="1" x14ac:dyDescent="0.25"/>
    <row r="297" ht="18.75" customHeight="1" x14ac:dyDescent="0.25"/>
    <row r="298" ht="18.75" customHeight="1" x14ac:dyDescent="0.25"/>
    <row r="299" ht="18.75" customHeight="1" x14ac:dyDescent="0.25"/>
    <row r="300" ht="18.75" customHeight="1" x14ac:dyDescent="0.25"/>
    <row r="301" ht="18.75" customHeight="1" x14ac:dyDescent="0.25"/>
    <row r="302" ht="18.75" customHeight="1" x14ac:dyDescent="0.25"/>
    <row r="303" ht="18.75" customHeight="1" x14ac:dyDescent="0.25"/>
    <row r="304" ht="18.75" customHeight="1" x14ac:dyDescent="0.25"/>
    <row r="305" ht="18.75" customHeight="1" x14ac:dyDescent="0.25"/>
    <row r="306" ht="18.75" customHeight="1" x14ac:dyDescent="0.25"/>
    <row r="307" ht="18.75" customHeight="1" x14ac:dyDescent="0.25"/>
    <row r="308" ht="18.75" customHeight="1" x14ac:dyDescent="0.25"/>
    <row r="309" ht="18.75" customHeight="1" x14ac:dyDescent="0.25"/>
    <row r="310" ht="18.75" customHeight="1" x14ac:dyDescent="0.25"/>
    <row r="311" ht="18.75" customHeight="1" x14ac:dyDescent="0.25"/>
    <row r="312" ht="18.75" customHeight="1" x14ac:dyDescent="0.25"/>
    <row r="313" ht="18.75" customHeight="1" x14ac:dyDescent="0.25"/>
    <row r="314" ht="18.75" customHeight="1" x14ac:dyDescent="0.25"/>
    <row r="315" ht="18.75" customHeight="1" x14ac:dyDescent="0.25"/>
    <row r="316" ht="18.75" customHeight="1" x14ac:dyDescent="0.25"/>
    <row r="317" ht="18.75" customHeight="1" x14ac:dyDescent="0.25"/>
    <row r="318" ht="18.75" customHeight="1" x14ac:dyDescent="0.25"/>
    <row r="319" ht="18.75" customHeight="1" x14ac:dyDescent="0.25"/>
    <row r="320" ht="18.75" customHeight="1" x14ac:dyDescent="0.25"/>
    <row r="321" ht="18.75" customHeight="1" x14ac:dyDescent="0.25"/>
    <row r="322" ht="18.75" customHeight="1" x14ac:dyDescent="0.25"/>
    <row r="323" ht="18.75" customHeight="1" x14ac:dyDescent="0.25"/>
    <row r="324" ht="18.75" customHeight="1" x14ac:dyDescent="0.25"/>
    <row r="325" ht="18.75" customHeight="1" x14ac:dyDescent="0.25"/>
    <row r="326" ht="18.75" customHeight="1" x14ac:dyDescent="0.25"/>
    <row r="327" ht="18.75" customHeight="1" x14ac:dyDescent="0.25"/>
    <row r="328" ht="18.75" customHeight="1" x14ac:dyDescent="0.25"/>
    <row r="329" ht="18.75" customHeight="1" x14ac:dyDescent="0.25"/>
    <row r="330" ht="18.75" customHeight="1" x14ac:dyDescent="0.25"/>
    <row r="331" ht="18.75" customHeight="1" x14ac:dyDescent="0.25"/>
    <row r="332" ht="18.75" customHeight="1" x14ac:dyDescent="0.25"/>
    <row r="333" ht="18.75" customHeight="1" x14ac:dyDescent="0.25"/>
    <row r="334" ht="18.75" customHeight="1" x14ac:dyDescent="0.25"/>
    <row r="335" ht="18.75" customHeight="1" x14ac:dyDescent="0.25"/>
    <row r="336" ht="18.75" customHeight="1" x14ac:dyDescent="0.25"/>
    <row r="337" ht="18.75" customHeight="1" x14ac:dyDescent="0.25"/>
    <row r="338" ht="18.75" customHeight="1" x14ac:dyDescent="0.25"/>
  </sheetData>
  <mergeCells count="176">
    <mergeCell ref="BJ11:BU11"/>
    <mergeCell ref="BV11:CG11"/>
    <mergeCell ref="BV1:CG1"/>
    <mergeCell ref="B2:M2"/>
    <mergeCell ref="N2:Y2"/>
    <mergeCell ref="Z2:AK2"/>
    <mergeCell ref="AL2:AW2"/>
    <mergeCell ref="AX2:BI2"/>
    <mergeCell ref="BJ2:BU2"/>
    <mergeCell ref="BV2:CG2"/>
    <mergeCell ref="B1:M1"/>
    <mergeCell ref="N1:Y1"/>
    <mergeCell ref="Z1:AK1"/>
    <mergeCell ref="AL1:AW1"/>
    <mergeCell ref="AX1:BI1"/>
    <mergeCell ref="BJ1:BU1"/>
    <mergeCell ref="N13:Y13"/>
    <mergeCell ref="B23:M23"/>
    <mergeCell ref="N23:Y23"/>
    <mergeCell ref="Z23:AK23"/>
    <mergeCell ref="AL23:AW23"/>
    <mergeCell ref="AX23:BI23"/>
    <mergeCell ref="AL8:AW8"/>
    <mergeCell ref="AX8:BI8"/>
    <mergeCell ref="Z9:AK9"/>
    <mergeCell ref="B11:M11"/>
    <mergeCell ref="B36:M36"/>
    <mergeCell ref="Z36:AK36"/>
    <mergeCell ref="N37:Y37"/>
    <mergeCell ref="AL37:AW37"/>
    <mergeCell ref="BV37:CG37"/>
    <mergeCell ref="BJ39:BU39"/>
    <mergeCell ref="BJ23:BU23"/>
    <mergeCell ref="BV23:CG23"/>
    <mergeCell ref="B29:M29"/>
    <mergeCell ref="N29:Y29"/>
    <mergeCell ref="Z29:AK29"/>
    <mergeCell ref="AL29:AW29"/>
    <mergeCell ref="AX29:BI29"/>
    <mergeCell ref="BJ29:BU29"/>
    <mergeCell ref="BV29:CG29"/>
    <mergeCell ref="BV54:CG54"/>
    <mergeCell ref="B60:M60"/>
    <mergeCell ref="N60:Y60"/>
    <mergeCell ref="Z60:AK60"/>
    <mergeCell ref="AL60:AW60"/>
    <mergeCell ref="AX60:BI60"/>
    <mergeCell ref="BJ60:BU60"/>
    <mergeCell ref="BV60:CG60"/>
    <mergeCell ref="AX40:BI40"/>
    <mergeCell ref="B43:M43"/>
    <mergeCell ref="N45:Y45"/>
    <mergeCell ref="BJ46:BU46"/>
    <mergeCell ref="B54:M54"/>
    <mergeCell ref="N54:Y54"/>
    <mergeCell ref="Z54:AK54"/>
    <mergeCell ref="AL54:AW54"/>
    <mergeCell ref="AX54:BI54"/>
    <mergeCell ref="BJ54:BU54"/>
    <mergeCell ref="BJ70:BU70"/>
    <mergeCell ref="B80:M80"/>
    <mergeCell ref="N80:Y80"/>
    <mergeCell ref="Z80:AK80"/>
    <mergeCell ref="AL80:AW80"/>
    <mergeCell ref="AX80:BI80"/>
    <mergeCell ref="BJ80:BU80"/>
    <mergeCell ref="BV61:CG61"/>
    <mergeCell ref="N68:Y68"/>
    <mergeCell ref="AL68:AW68"/>
    <mergeCell ref="AX68:BI68"/>
    <mergeCell ref="BV68:CG68"/>
    <mergeCell ref="Z69:AK69"/>
    <mergeCell ref="B61:M61"/>
    <mergeCell ref="N61:Y61"/>
    <mergeCell ref="Z61:AK61"/>
    <mergeCell ref="AL61:AW61"/>
    <mergeCell ref="AX61:BI61"/>
    <mergeCell ref="BJ61:BU61"/>
    <mergeCell ref="BJ97:BU97"/>
    <mergeCell ref="B103:M103"/>
    <mergeCell ref="BJ103:BU103"/>
    <mergeCell ref="BV80:CG80"/>
    <mergeCell ref="B86:M86"/>
    <mergeCell ref="N86:Y86"/>
    <mergeCell ref="Z86:AK86"/>
    <mergeCell ref="AL86:AW86"/>
    <mergeCell ref="AX86:BI86"/>
    <mergeCell ref="BJ86:BU86"/>
    <mergeCell ref="BV86:CG86"/>
    <mergeCell ref="N104:Y104"/>
    <mergeCell ref="B115:M115"/>
    <mergeCell ref="N115:Y115"/>
    <mergeCell ref="Z115:AK115"/>
    <mergeCell ref="AL115:AW115"/>
    <mergeCell ref="AX115:BI115"/>
    <mergeCell ref="AX92:BI92"/>
    <mergeCell ref="B93:M93"/>
    <mergeCell ref="Z93:AK93"/>
    <mergeCell ref="N96:Y96"/>
    <mergeCell ref="AL122:AW122"/>
    <mergeCell ref="AX122:BI122"/>
    <mergeCell ref="Z123:AK123"/>
    <mergeCell ref="B125:M125"/>
    <mergeCell ref="BJ125:BU125"/>
    <mergeCell ref="BV125:CG125"/>
    <mergeCell ref="BJ115:BU115"/>
    <mergeCell ref="BV115:CG115"/>
    <mergeCell ref="B116:M116"/>
    <mergeCell ref="N116:Y116"/>
    <mergeCell ref="Z116:AK116"/>
    <mergeCell ref="AL116:AW116"/>
    <mergeCell ref="AX116:BI116"/>
    <mergeCell ref="BJ116:BU116"/>
    <mergeCell ref="BV116:CG116"/>
    <mergeCell ref="B150:M150"/>
    <mergeCell ref="Z150:AK150"/>
    <mergeCell ref="N151:Y151"/>
    <mergeCell ref="AL151:AW151"/>
    <mergeCell ref="BV151:CG151"/>
    <mergeCell ref="BJ153:BU153"/>
    <mergeCell ref="BJ137:BU137"/>
    <mergeCell ref="BV137:CG137"/>
    <mergeCell ref="B143:M143"/>
    <mergeCell ref="N143:Y143"/>
    <mergeCell ref="Z143:AK143"/>
    <mergeCell ref="AL143:AW143"/>
    <mergeCell ref="AX143:BI143"/>
    <mergeCell ref="BJ143:BU143"/>
    <mergeCell ref="BV143:CG143"/>
    <mergeCell ref="AX154:BI154"/>
    <mergeCell ref="B157:M157"/>
    <mergeCell ref="N159:Y159"/>
    <mergeCell ref="BJ160:BU160"/>
    <mergeCell ref="B168:M168"/>
    <mergeCell ref="N168:Y168"/>
    <mergeCell ref="Z168:AK168"/>
    <mergeCell ref="AL168:AW168"/>
    <mergeCell ref="AX168:BI168"/>
    <mergeCell ref="BJ168:BU168"/>
    <mergeCell ref="N175:Y175"/>
    <mergeCell ref="Z175:AK175"/>
    <mergeCell ref="AL175:AW175"/>
    <mergeCell ref="AX175:BI175"/>
    <mergeCell ref="BJ175:BU175"/>
    <mergeCell ref="BV168:CG168"/>
    <mergeCell ref="B174:M174"/>
    <mergeCell ref="N174:Y174"/>
    <mergeCell ref="Z174:AK174"/>
    <mergeCell ref="AL174:AW174"/>
    <mergeCell ref="AX174:BI174"/>
    <mergeCell ref="BJ174:BU174"/>
    <mergeCell ref="BV174:CG174"/>
    <mergeCell ref="BJ208:BU208"/>
    <mergeCell ref="B214:M214"/>
    <mergeCell ref="BJ214:BU214"/>
    <mergeCell ref="N123:Y123"/>
    <mergeCell ref="BJ197:BU197"/>
    <mergeCell ref="BV197:CG197"/>
    <mergeCell ref="Z203:AK203"/>
    <mergeCell ref="B204:M204"/>
    <mergeCell ref="AX204:BI204"/>
    <mergeCell ref="N207:Y207"/>
    <mergeCell ref="N186:Y186"/>
    <mergeCell ref="B197:M197"/>
    <mergeCell ref="N197:Y197"/>
    <mergeCell ref="Z197:AK197"/>
    <mergeCell ref="AL197:AW197"/>
    <mergeCell ref="AX197:BI197"/>
    <mergeCell ref="BV175:CG175"/>
    <mergeCell ref="AL182:AW182"/>
    <mergeCell ref="AX182:BI182"/>
    <mergeCell ref="BV182:CG182"/>
    <mergeCell ref="Z183:AK183"/>
    <mergeCell ref="B184:M184"/>
    <mergeCell ref="BJ184:BU184"/>
    <mergeCell ref="B175:M175"/>
  </mergeCells>
  <printOptions horizontalCentered="1"/>
  <pageMargins left="0" right="0" top="0.28999999999999998" bottom="0" header="0.17" footer="0.19685039370078741"/>
  <pageSetup paperSize="8" scale="14" orientation="landscape"/>
  <headerFooter alignWithMargins="0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AC281"/>
  <sheetViews>
    <sheetView zoomScale="65" zoomScaleNormal="65" zoomScalePageLayoutView="65" workbookViewId="0">
      <pane xSplit="2" ySplit="3" topLeftCell="C8" activePane="bottomRight" state="frozen"/>
      <selection pane="topRight" activeCell="C1" sqref="C1"/>
      <selection pane="bottomLeft" activeCell="A4" sqref="A4"/>
      <selection pane="bottomRight" activeCell="J58" sqref="J58"/>
    </sheetView>
  </sheetViews>
  <sheetFormatPr baseColWidth="10" defaultColWidth="12.6640625" defaultRowHeight="12.6" outlineLevelCol="1" x14ac:dyDescent="0.2"/>
  <cols>
    <col min="1" max="1" width="4.109375" style="36" customWidth="1"/>
    <col min="2" max="2" width="63.88671875" style="36" customWidth="1"/>
    <col min="3" max="3" width="11.6640625" style="36" customWidth="1"/>
    <col min="4" max="4" width="12.6640625" style="35" hidden="1" customWidth="1" outlineLevel="1" collapsed="1"/>
    <col min="5" max="5" width="12.6640625" style="35" hidden="1" customWidth="1" outlineLevel="1"/>
    <col min="6" max="6" width="12.6640625" style="35" hidden="1" customWidth="1" outlineLevel="1" collapsed="1"/>
    <col min="7" max="9" width="12.6640625" style="35" hidden="1" customWidth="1" outlineLevel="1"/>
    <col min="10" max="10" width="12.6640625" style="35" customWidth="1" collapsed="1"/>
    <col min="11" max="15" width="12.6640625" style="35" customWidth="1"/>
    <col min="16" max="17" width="12.6640625" style="35"/>
    <col min="18" max="18" width="12.6640625" style="35" customWidth="1" collapsed="1"/>
    <col min="19" max="20" width="12.6640625" style="35" customWidth="1"/>
    <col min="21" max="23" width="12.6640625" style="35"/>
    <col min="24" max="24" width="12.6640625" style="35" customWidth="1" collapsed="1"/>
    <col min="25" max="26" width="12.6640625" style="35" customWidth="1"/>
    <col min="27" max="16384" width="12.6640625" style="35"/>
  </cols>
  <sheetData>
    <row r="1" spans="1:29" ht="22.5" customHeight="1" x14ac:dyDescent="0.3">
      <c r="A1" s="99" t="s">
        <v>461</v>
      </c>
      <c r="B1" s="98"/>
      <c r="C1" s="98"/>
      <c r="D1" s="97" t="s">
        <v>460</v>
      </c>
      <c r="E1" s="97"/>
      <c r="F1" s="97"/>
      <c r="G1" s="97"/>
      <c r="H1" s="97"/>
      <c r="I1" s="97"/>
      <c r="J1" s="97"/>
      <c r="K1" s="97"/>
      <c r="L1" s="97" t="s">
        <v>460</v>
      </c>
      <c r="M1" s="97"/>
      <c r="N1" s="97"/>
      <c r="O1" s="97"/>
      <c r="P1" s="97"/>
      <c r="Q1" s="97"/>
      <c r="R1" s="97" t="s">
        <v>460</v>
      </c>
      <c r="S1" s="97"/>
      <c r="T1" s="97"/>
      <c r="U1" s="97"/>
      <c r="V1" s="97"/>
      <c r="W1" s="97"/>
      <c r="X1" s="97" t="s">
        <v>460</v>
      </c>
      <c r="Y1" s="97"/>
      <c r="Z1" s="97"/>
      <c r="AA1" s="97"/>
      <c r="AB1" s="97"/>
      <c r="AC1" s="97"/>
    </row>
    <row r="2" spans="1:29" s="36" customFormat="1" ht="21.75" customHeight="1" x14ac:dyDescent="0.2">
      <c r="B2" s="42"/>
      <c r="C2" s="42"/>
      <c r="D2" s="58" t="s">
        <v>5</v>
      </c>
      <c r="E2" s="58" t="s">
        <v>6</v>
      </c>
      <c r="F2" s="58" t="s">
        <v>1</v>
      </c>
      <c r="G2" s="58" t="s">
        <v>2</v>
      </c>
      <c r="H2" s="58" t="s">
        <v>3</v>
      </c>
      <c r="I2" s="58" t="s">
        <v>4</v>
      </c>
      <c r="J2" s="58" t="s">
        <v>5</v>
      </c>
      <c r="K2" s="58" t="s">
        <v>6</v>
      </c>
      <c r="L2" s="58" t="s">
        <v>1</v>
      </c>
      <c r="M2" s="58" t="s">
        <v>2</v>
      </c>
      <c r="N2" s="58" t="s">
        <v>3</v>
      </c>
      <c r="O2" s="58" t="s">
        <v>4</v>
      </c>
      <c r="P2" s="58" t="s">
        <v>5</v>
      </c>
      <c r="Q2" s="58" t="s">
        <v>6</v>
      </c>
      <c r="R2" s="58" t="s">
        <v>1</v>
      </c>
      <c r="S2" s="58" t="s">
        <v>2</v>
      </c>
      <c r="T2" s="58" t="s">
        <v>3</v>
      </c>
      <c r="U2" s="58" t="s">
        <v>4</v>
      </c>
      <c r="V2" s="58" t="s">
        <v>5</v>
      </c>
      <c r="W2" s="58" t="s">
        <v>6</v>
      </c>
      <c r="X2" s="58" t="s">
        <v>1</v>
      </c>
      <c r="Y2" s="58" t="s">
        <v>2</v>
      </c>
      <c r="Z2" s="58" t="s">
        <v>3</v>
      </c>
      <c r="AA2" s="58" t="s">
        <v>4</v>
      </c>
      <c r="AB2" s="58" t="s">
        <v>5</v>
      </c>
      <c r="AC2" s="58" t="s">
        <v>6</v>
      </c>
    </row>
    <row r="3" spans="1:29" s="36" customFormat="1" ht="21.75" customHeight="1" x14ac:dyDescent="0.2">
      <c r="B3" s="96"/>
      <c r="C3" s="96"/>
      <c r="D3" s="95">
        <v>32</v>
      </c>
      <c r="E3" s="95">
        <v>33</v>
      </c>
      <c r="F3" s="95">
        <v>4</v>
      </c>
      <c r="G3" s="95">
        <v>5</v>
      </c>
      <c r="H3" s="95">
        <v>6</v>
      </c>
      <c r="I3" s="95">
        <v>7</v>
      </c>
      <c r="J3" s="95">
        <v>8</v>
      </c>
      <c r="K3" s="95">
        <v>9</v>
      </c>
      <c r="L3" s="95">
        <v>11</v>
      </c>
      <c r="M3" s="95">
        <v>12</v>
      </c>
      <c r="N3" s="95">
        <v>13</v>
      </c>
      <c r="O3" s="95">
        <v>14</v>
      </c>
      <c r="P3" s="95">
        <v>15</v>
      </c>
      <c r="Q3" s="95">
        <v>16</v>
      </c>
      <c r="R3" s="95">
        <v>18</v>
      </c>
      <c r="S3" s="95">
        <v>19</v>
      </c>
      <c r="T3" s="95">
        <v>20</v>
      </c>
      <c r="U3" s="95">
        <v>21</v>
      </c>
      <c r="V3" s="95">
        <v>22</v>
      </c>
      <c r="W3" s="95">
        <v>23</v>
      </c>
      <c r="X3" s="95">
        <v>25</v>
      </c>
      <c r="Y3" s="95">
        <v>26</v>
      </c>
      <c r="Z3" s="95">
        <v>27</v>
      </c>
      <c r="AA3" s="95">
        <v>28</v>
      </c>
      <c r="AB3" s="95">
        <v>1</v>
      </c>
      <c r="AC3" s="95">
        <v>2</v>
      </c>
    </row>
    <row r="4" spans="1:29" s="36" customFormat="1" ht="30" customHeight="1" x14ac:dyDescent="0.2">
      <c r="B4" s="50" t="s">
        <v>204</v>
      </c>
      <c r="C4" s="100"/>
      <c r="D4" s="72"/>
      <c r="E4" s="39"/>
      <c r="F4" s="72"/>
      <c r="G4" s="39"/>
      <c r="H4" s="39"/>
      <c r="I4" s="39"/>
      <c r="J4" s="72"/>
      <c r="K4" s="39"/>
      <c r="L4" s="49"/>
      <c r="M4" s="49"/>
      <c r="N4" s="39"/>
      <c r="O4" s="39"/>
      <c r="P4" s="49"/>
      <c r="Q4" s="39"/>
      <c r="R4" s="39"/>
      <c r="S4" s="39"/>
      <c r="T4" s="39"/>
      <c r="U4" s="39"/>
      <c r="V4" s="39"/>
      <c r="W4" s="39"/>
      <c r="X4" s="39"/>
      <c r="Y4" s="39"/>
      <c r="Z4" s="39"/>
      <c r="AA4" s="39"/>
      <c r="AB4" s="39"/>
      <c r="AC4" s="39"/>
    </row>
    <row r="5" spans="1:29" s="36" customFormat="1" ht="18" customHeight="1" x14ac:dyDescent="0.2">
      <c r="B5" s="38" t="s">
        <v>205</v>
      </c>
      <c r="C5" s="102"/>
      <c r="D5" s="37"/>
      <c r="E5" s="37"/>
      <c r="F5" s="37"/>
      <c r="G5" s="37"/>
      <c r="H5" s="37"/>
      <c r="I5" s="37"/>
      <c r="J5" s="102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</row>
    <row r="6" spans="1:29" s="36" customFormat="1" ht="18" customHeight="1" x14ac:dyDescent="0.2">
      <c r="B6" s="38" t="s">
        <v>459</v>
      </c>
      <c r="C6" s="102">
        <v>220</v>
      </c>
      <c r="D6" s="37"/>
      <c r="E6" s="37"/>
      <c r="F6" s="37"/>
      <c r="G6" s="37"/>
      <c r="H6" s="37"/>
      <c r="I6" s="37"/>
      <c r="J6" s="102">
        <v>220</v>
      </c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</row>
    <row r="7" spans="1:29" s="36" customFormat="1" ht="18" customHeight="1" x14ac:dyDescent="0.2">
      <c r="B7" s="38" t="s">
        <v>206</v>
      </c>
      <c r="C7" s="102">
        <v>205</v>
      </c>
      <c r="D7" s="37"/>
      <c r="E7" s="37"/>
      <c r="F7" s="37"/>
      <c r="G7" s="37"/>
      <c r="H7" s="37"/>
      <c r="I7" s="37"/>
      <c r="J7" s="102">
        <v>205</v>
      </c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</row>
    <row r="8" spans="1:29" s="36" customFormat="1" ht="18" customHeight="1" x14ac:dyDescent="0.2">
      <c r="B8" s="38" t="s">
        <v>458</v>
      </c>
      <c r="C8" s="102"/>
      <c r="D8" s="37"/>
      <c r="E8" s="37"/>
      <c r="F8" s="37"/>
      <c r="G8" s="37"/>
      <c r="H8" s="37"/>
      <c r="I8" s="37"/>
      <c r="J8" s="102"/>
      <c r="K8" s="37"/>
      <c r="L8" s="37"/>
      <c r="M8" s="37"/>
      <c r="N8" s="37"/>
      <c r="O8" s="37"/>
      <c r="P8" s="37"/>
      <c r="Q8" s="37"/>
      <c r="R8" s="37"/>
      <c r="S8" s="37"/>
      <c r="T8" s="37"/>
      <c r="U8" s="37"/>
      <c r="V8" s="37"/>
      <c r="W8" s="37"/>
      <c r="X8" s="37"/>
      <c r="Y8" s="37"/>
      <c r="Z8" s="37"/>
      <c r="AA8" s="37"/>
      <c r="AB8" s="37"/>
      <c r="AC8" s="37"/>
    </row>
    <row r="9" spans="1:29" s="36" customFormat="1" ht="18" customHeight="1" x14ac:dyDescent="0.2">
      <c r="B9" s="38" t="s">
        <v>50</v>
      </c>
      <c r="C9" s="102">
        <v>185</v>
      </c>
      <c r="D9" s="37"/>
      <c r="E9" s="37"/>
      <c r="F9" s="37"/>
      <c r="G9" s="37"/>
      <c r="H9" s="37"/>
      <c r="I9" s="37"/>
      <c r="J9" s="102">
        <v>185</v>
      </c>
      <c r="K9" s="37"/>
      <c r="L9" s="37"/>
      <c r="M9" s="37"/>
      <c r="N9" s="37"/>
      <c r="O9" s="37"/>
      <c r="P9" s="37"/>
      <c r="Q9" s="37"/>
      <c r="R9" s="37"/>
      <c r="S9" s="37"/>
      <c r="T9" s="37"/>
      <c r="U9" s="37"/>
      <c r="V9" s="37"/>
      <c r="W9" s="37"/>
      <c r="X9" s="37"/>
      <c r="Y9" s="37"/>
      <c r="Z9" s="37"/>
      <c r="AA9" s="37"/>
      <c r="AB9" s="37"/>
      <c r="AC9" s="37"/>
    </row>
    <row r="10" spans="1:29" s="36" customFormat="1" ht="18" customHeight="1" x14ac:dyDescent="0.2">
      <c r="B10" s="38" t="s">
        <v>207</v>
      </c>
      <c r="C10" s="102">
        <v>205</v>
      </c>
      <c r="D10" s="37"/>
      <c r="E10" s="37"/>
      <c r="F10" s="37"/>
      <c r="G10" s="37"/>
      <c r="H10" s="37"/>
      <c r="I10" s="37"/>
      <c r="J10" s="102">
        <v>205</v>
      </c>
      <c r="K10" s="37"/>
      <c r="L10" s="37"/>
      <c r="M10" s="37"/>
      <c r="N10" s="37"/>
      <c r="O10" s="37"/>
      <c r="P10" s="37"/>
      <c r="Q10" s="37"/>
      <c r="R10" s="37"/>
      <c r="S10" s="37"/>
      <c r="T10" s="37"/>
      <c r="U10" s="37"/>
      <c r="V10" s="37"/>
      <c r="W10" s="37"/>
      <c r="X10" s="37"/>
      <c r="Y10" s="37"/>
      <c r="Z10" s="37"/>
      <c r="AA10" s="37"/>
      <c r="AB10" s="37"/>
      <c r="AC10" s="37"/>
    </row>
    <row r="11" spans="1:29" s="36" customFormat="1" ht="18" customHeight="1" x14ac:dyDescent="0.2">
      <c r="B11" s="38" t="s">
        <v>457</v>
      </c>
      <c r="C11" s="102"/>
      <c r="D11" s="37"/>
      <c r="E11" s="37"/>
      <c r="F11" s="37"/>
      <c r="G11" s="37"/>
      <c r="H11" s="37"/>
      <c r="I11" s="37"/>
      <c r="J11" s="102"/>
      <c r="K11" s="37"/>
      <c r="L11" s="37"/>
      <c r="M11" s="37"/>
      <c r="N11" s="37"/>
      <c r="O11" s="37"/>
      <c r="P11" s="37"/>
      <c r="Q11" s="37"/>
      <c r="R11" s="37"/>
      <c r="S11" s="37"/>
      <c r="T11" s="37"/>
      <c r="U11" s="37"/>
      <c r="V11" s="37"/>
      <c r="W11" s="37"/>
      <c r="X11" s="37"/>
      <c r="Y11" s="37"/>
      <c r="Z11" s="37"/>
      <c r="AA11" s="37"/>
      <c r="AB11" s="37"/>
      <c r="AC11" s="37"/>
    </row>
    <row r="12" spans="1:29" s="36" customFormat="1" ht="18" customHeight="1" x14ac:dyDescent="0.2">
      <c r="B12" s="38" t="s">
        <v>208</v>
      </c>
      <c r="C12" s="102"/>
      <c r="D12" s="37"/>
      <c r="E12" s="37"/>
      <c r="F12" s="37"/>
      <c r="G12" s="37"/>
      <c r="H12" s="37"/>
      <c r="I12" s="37"/>
      <c r="J12" s="102"/>
      <c r="K12" s="37"/>
      <c r="L12" s="37"/>
      <c r="M12" s="37"/>
      <c r="N12" s="37"/>
      <c r="O12" s="37"/>
      <c r="P12" s="37"/>
      <c r="Q12" s="37"/>
      <c r="R12" s="37"/>
      <c r="S12" s="37"/>
      <c r="T12" s="37"/>
      <c r="U12" s="37"/>
      <c r="V12" s="37"/>
      <c r="W12" s="37"/>
      <c r="X12" s="37"/>
      <c r="Y12" s="37"/>
      <c r="Z12" s="37"/>
      <c r="AA12" s="37"/>
      <c r="AB12" s="37"/>
      <c r="AC12" s="37"/>
    </row>
    <row r="13" spans="1:29" s="36" customFormat="1" ht="18" customHeight="1" x14ac:dyDescent="0.2">
      <c r="B13" s="38" t="s">
        <v>209</v>
      </c>
      <c r="C13" s="102"/>
      <c r="D13" s="37"/>
      <c r="E13" s="37"/>
      <c r="F13" s="37"/>
      <c r="G13" s="37"/>
      <c r="H13" s="37"/>
      <c r="I13" s="37"/>
      <c r="J13" s="102"/>
      <c r="K13" s="37"/>
      <c r="L13" s="37"/>
      <c r="M13" s="37"/>
      <c r="N13" s="37"/>
      <c r="O13" s="37"/>
      <c r="P13" s="37"/>
      <c r="Q13" s="37"/>
      <c r="R13" s="37"/>
      <c r="S13" s="37"/>
      <c r="T13" s="37"/>
      <c r="U13" s="37"/>
      <c r="V13" s="37"/>
      <c r="W13" s="37"/>
      <c r="X13" s="37"/>
      <c r="Y13" s="37"/>
      <c r="Z13" s="37"/>
      <c r="AA13" s="37"/>
      <c r="AB13" s="37"/>
      <c r="AC13" s="37"/>
    </row>
    <row r="14" spans="1:29" s="36" customFormat="1" ht="18" customHeight="1" x14ac:dyDescent="0.2">
      <c r="B14" s="38" t="s">
        <v>210</v>
      </c>
      <c r="C14" s="102">
        <v>280</v>
      </c>
      <c r="D14" s="37"/>
      <c r="E14" s="37"/>
      <c r="F14" s="37"/>
      <c r="G14" s="37"/>
      <c r="H14" s="37"/>
      <c r="I14" s="37"/>
      <c r="J14" s="102">
        <v>280</v>
      </c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</row>
    <row r="15" spans="1:29" s="36" customFormat="1" ht="18" customHeight="1" x14ac:dyDescent="0.2">
      <c r="B15" s="38" t="s">
        <v>456</v>
      </c>
      <c r="C15" s="102"/>
      <c r="D15" s="37"/>
      <c r="E15" s="37"/>
      <c r="F15" s="37"/>
      <c r="G15" s="37"/>
      <c r="H15" s="37"/>
      <c r="I15" s="37"/>
      <c r="J15" s="102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</row>
    <row r="16" spans="1:29" s="36" customFormat="1" ht="18" customHeight="1" x14ac:dyDescent="0.2">
      <c r="B16" s="38" t="s">
        <v>455</v>
      </c>
      <c r="C16" s="102"/>
      <c r="D16" s="37"/>
      <c r="E16" s="37"/>
      <c r="F16" s="37"/>
      <c r="G16" s="37"/>
      <c r="H16" s="37"/>
      <c r="I16" s="37"/>
      <c r="J16" s="102"/>
      <c r="K16" s="37"/>
      <c r="L16" s="37"/>
      <c r="M16" s="37"/>
      <c r="N16" s="37"/>
      <c r="O16" s="37"/>
      <c r="P16" s="37"/>
      <c r="Q16" s="37"/>
      <c r="R16" s="37"/>
      <c r="S16" s="37"/>
      <c r="T16" s="37"/>
      <c r="U16" s="37"/>
      <c r="V16" s="37"/>
      <c r="W16" s="37"/>
      <c r="X16" s="37"/>
      <c r="Y16" s="37"/>
      <c r="Z16" s="37"/>
      <c r="AA16" s="37"/>
      <c r="AB16" s="37"/>
      <c r="AC16" s="37"/>
    </row>
    <row r="17" spans="2:29" s="36" customFormat="1" ht="18" customHeight="1" x14ac:dyDescent="0.2">
      <c r="B17" s="38" t="s">
        <v>211</v>
      </c>
      <c r="C17" s="102">
        <v>270</v>
      </c>
      <c r="D17" s="37"/>
      <c r="E17" s="37"/>
      <c r="F17" s="37"/>
      <c r="G17" s="37"/>
      <c r="H17" s="37"/>
      <c r="I17" s="37"/>
      <c r="J17" s="102">
        <v>270</v>
      </c>
      <c r="K17" s="37"/>
      <c r="L17" s="37"/>
      <c r="M17" s="37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</row>
    <row r="18" spans="2:29" s="36" customFormat="1" ht="18" customHeight="1" x14ac:dyDescent="0.2">
      <c r="B18" s="38" t="s">
        <v>212</v>
      </c>
      <c r="C18" s="102">
        <v>215</v>
      </c>
      <c r="D18" s="37"/>
      <c r="E18" s="37"/>
      <c r="F18" s="37"/>
      <c r="G18" s="37"/>
      <c r="H18" s="37"/>
      <c r="I18" s="37"/>
      <c r="J18" s="102">
        <v>215</v>
      </c>
      <c r="K18" s="37"/>
      <c r="L18" s="37"/>
      <c r="M18" s="37"/>
      <c r="N18" s="37"/>
      <c r="O18" s="37"/>
      <c r="P18" s="37"/>
      <c r="Q18" s="37"/>
      <c r="R18" s="37"/>
      <c r="S18" s="37"/>
      <c r="T18" s="37"/>
      <c r="U18" s="37"/>
      <c r="V18" s="37"/>
      <c r="W18" s="37"/>
      <c r="X18" s="37"/>
      <c r="Y18" s="37"/>
      <c r="Z18" s="37"/>
      <c r="AA18" s="37"/>
      <c r="AB18" s="37"/>
      <c r="AC18" s="37"/>
    </row>
    <row r="19" spans="2:29" s="36" customFormat="1" ht="18" customHeight="1" x14ac:dyDescent="0.2">
      <c r="B19" s="38" t="s">
        <v>213</v>
      </c>
      <c r="C19" s="102">
        <v>220</v>
      </c>
      <c r="D19" s="37"/>
      <c r="E19" s="37"/>
      <c r="F19" s="37"/>
      <c r="G19" s="37"/>
      <c r="H19" s="37"/>
      <c r="I19" s="37"/>
      <c r="J19" s="102">
        <v>285</v>
      </c>
      <c r="K19" s="37"/>
      <c r="L19" s="37"/>
      <c r="M19" s="37"/>
      <c r="N19" s="37"/>
      <c r="O19" s="37"/>
      <c r="P19" s="37"/>
      <c r="Q19" s="37"/>
      <c r="R19" s="37"/>
      <c r="S19" s="37"/>
      <c r="T19" s="37"/>
      <c r="U19" s="37"/>
      <c r="V19" s="37"/>
      <c r="W19" s="37"/>
      <c r="X19" s="37"/>
      <c r="Y19" s="37"/>
      <c r="Z19" s="37"/>
      <c r="AA19" s="37"/>
      <c r="AB19" s="37"/>
      <c r="AC19" s="37"/>
    </row>
    <row r="20" spans="2:29" s="36" customFormat="1" ht="18" customHeight="1" x14ac:dyDescent="0.2">
      <c r="B20" s="38" t="s">
        <v>214</v>
      </c>
      <c r="C20" s="102"/>
      <c r="D20" s="37"/>
      <c r="E20" s="37"/>
      <c r="F20" s="37"/>
      <c r="G20" s="37"/>
      <c r="H20" s="37"/>
      <c r="I20" s="37"/>
      <c r="J20" s="102"/>
      <c r="K20" s="37"/>
      <c r="L20" s="37"/>
      <c r="M20" s="37"/>
      <c r="N20" s="37"/>
      <c r="O20" s="37"/>
      <c r="P20" s="37"/>
      <c r="Q20" s="37"/>
      <c r="R20" s="37"/>
      <c r="S20" s="37"/>
      <c r="T20" s="37"/>
      <c r="U20" s="37"/>
      <c r="V20" s="37"/>
      <c r="W20" s="37"/>
      <c r="X20" s="37"/>
      <c r="Y20" s="37"/>
      <c r="Z20" s="37"/>
      <c r="AA20" s="37"/>
      <c r="AB20" s="37"/>
      <c r="AC20" s="37"/>
    </row>
    <row r="21" spans="2:29" s="36" customFormat="1" ht="18" customHeight="1" x14ac:dyDescent="0.2">
      <c r="B21" s="38" t="s">
        <v>454</v>
      </c>
      <c r="C21" s="102"/>
      <c r="D21" s="37"/>
      <c r="E21" s="37"/>
      <c r="F21" s="37"/>
      <c r="G21" s="37"/>
      <c r="H21" s="37"/>
      <c r="I21" s="37"/>
      <c r="J21" s="102"/>
      <c r="K21" s="37"/>
      <c r="L21" s="37"/>
      <c r="M21" s="37"/>
      <c r="N21" s="37"/>
      <c r="O21" s="37"/>
      <c r="P21" s="37"/>
      <c r="Q21" s="37"/>
      <c r="R21" s="37"/>
      <c r="S21" s="37"/>
      <c r="T21" s="37"/>
      <c r="U21" s="37"/>
      <c r="V21" s="37"/>
      <c r="W21" s="37"/>
      <c r="X21" s="37"/>
      <c r="Y21" s="37"/>
      <c r="Z21" s="37"/>
      <c r="AA21" s="37"/>
      <c r="AB21" s="37"/>
      <c r="AC21" s="37"/>
    </row>
    <row r="22" spans="2:29" s="36" customFormat="1" ht="18" customHeight="1" x14ac:dyDescent="0.2">
      <c r="B22" s="38" t="s">
        <v>215</v>
      </c>
      <c r="C22" s="102"/>
      <c r="D22" s="57"/>
      <c r="E22" s="57"/>
      <c r="F22" s="57"/>
      <c r="G22" s="57"/>
      <c r="H22" s="57"/>
      <c r="I22" s="57"/>
      <c r="J22" s="102"/>
      <c r="K22" s="57"/>
      <c r="L22" s="57"/>
      <c r="M22" s="57"/>
      <c r="N22" s="57"/>
      <c r="O22" s="57"/>
      <c r="P22" s="57"/>
      <c r="Q22" s="57"/>
      <c r="R22" s="57"/>
      <c r="S22" s="57"/>
      <c r="T22" s="57"/>
      <c r="U22" s="57"/>
      <c r="V22" s="57"/>
      <c r="W22" s="57"/>
      <c r="X22" s="57"/>
      <c r="Y22" s="57"/>
      <c r="Z22" s="57"/>
      <c r="AA22" s="57"/>
      <c r="AB22" s="57"/>
      <c r="AC22" s="57"/>
    </row>
    <row r="23" spans="2:29" s="36" customFormat="1" ht="18" customHeight="1" x14ac:dyDescent="0.2">
      <c r="B23" s="38" t="s">
        <v>453</v>
      </c>
      <c r="C23" s="102"/>
      <c r="D23" s="57"/>
      <c r="E23" s="57"/>
      <c r="F23" s="57"/>
      <c r="G23" s="57"/>
      <c r="H23" s="57"/>
      <c r="I23" s="57"/>
      <c r="J23" s="102"/>
      <c r="K23" s="57"/>
      <c r="L23" s="57"/>
      <c r="M23" s="57"/>
      <c r="N23" s="57"/>
      <c r="O23" s="57"/>
      <c r="P23" s="57"/>
      <c r="Q23" s="57"/>
      <c r="R23" s="57"/>
      <c r="S23" s="57"/>
      <c r="T23" s="57"/>
      <c r="U23" s="57"/>
      <c r="V23" s="57"/>
      <c r="W23" s="57"/>
      <c r="X23" s="57"/>
      <c r="Y23" s="57"/>
      <c r="Z23" s="57"/>
      <c r="AA23" s="57"/>
      <c r="AB23" s="57"/>
      <c r="AC23" s="57"/>
    </row>
    <row r="24" spans="2:29" s="36" customFormat="1" ht="18" customHeight="1" x14ac:dyDescent="0.2">
      <c r="B24" s="38" t="s">
        <v>452</v>
      </c>
      <c r="C24" s="102">
        <v>200</v>
      </c>
      <c r="D24" s="57"/>
      <c r="E24" s="57"/>
      <c r="F24" s="57"/>
      <c r="G24" s="57"/>
      <c r="H24" s="57"/>
      <c r="I24" s="57"/>
      <c r="J24" s="102">
        <v>200</v>
      </c>
      <c r="K24" s="57"/>
      <c r="L24" s="57"/>
      <c r="M24" s="57"/>
      <c r="N24" s="57"/>
      <c r="O24" s="57"/>
      <c r="P24" s="57"/>
      <c r="Q24" s="57"/>
      <c r="R24" s="57"/>
      <c r="S24" s="57"/>
      <c r="T24" s="57"/>
      <c r="U24" s="57"/>
      <c r="V24" s="57"/>
      <c r="W24" s="57"/>
      <c r="X24" s="57"/>
      <c r="Y24" s="57"/>
      <c r="Z24" s="57"/>
      <c r="AA24" s="57"/>
      <c r="AB24" s="57"/>
      <c r="AC24" s="57"/>
    </row>
    <row r="25" spans="2:29" s="36" customFormat="1" ht="18" customHeight="1" x14ac:dyDescent="0.2">
      <c r="B25" s="38" t="s">
        <v>451</v>
      </c>
      <c r="C25" s="102"/>
      <c r="D25" s="57"/>
      <c r="E25" s="57"/>
      <c r="F25" s="57"/>
      <c r="G25" s="57"/>
      <c r="H25" s="57"/>
      <c r="I25" s="57"/>
      <c r="J25" s="102"/>
      <c r="K25" s="57"/>
      <c r="L25" s="57"/>
      <c r="M25" s="57"/>
      <c r="N25" s="57"/>
      <c r="O25" s="57"/>
      <c r="P25" s="57"/>
      <c r="Q25" s="57"/>
      <c r="R25" s="57"/>
      <c r="S25" s="57"/>
      <c r="T25" s="57"/>
      <c r="U25" s="57"/>
      <c r="V25" s="57"/>
      <c r="W25" s="57"/>
      <c r="X25" s="57"/>
      <c r="Y25" s="57"/>
      <c r="Z25" s="57"/>
      <c r="AA25" s="57"/>
      <c r="AB25" s="57"/>
      <c r="AC25" s="57"/>
    </row>
    <row r="26" spans="2:29" s="36" customFormat="1" ht="18" customHeight="1" x14ac:dyDescent="0.2">
      <c r="B26" s="38" t="s">
        <v>216</v>
      </c>
      <c r="C26" s="102"/>
      <c r="D26" s="57"/>
      <c r="E26" s="57"/>
      <c r="F26" s="57"/>
      <c r="G26" s="57"/>
      <c r="H26" s="57"/>
      <c r="I26" s="57"/>
      <c r="J26" s="102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7"/>
      <c r="W26" s="57"/>
      <c r="X26" s="57"/>
      <c r="Y26" s="57"/>
      <c r="Z26" s="57"/>
      <c r="AA26" s="57"/>
      <c r="AB26" s="57"/>
      <c r="AC26" s="57"/>
    </row>
    <row r="27" spans="2:29" s="36" customFormat="1" ht="18" customHeight="1" x14ac:dyDescent="0.2">
      <c r="B27" s="38" t="s">
        <v>450</v>
      </c>
      <c r="C27" s="102"/>
      <c r="D27" s="57"/>
      <c r="E27" s="57"/>
      <c r="F27" s="57"/>
      <c r="G27" s="57"/>
      <c r="H27" s="57"/>
      <c r="I27" s="57"/>
      <c r="J27" s="102"/>
      <c r="K27" s="57"/>
      <c r="L27" s="57"/>
      <c r="M27" s="57"/>
      <c r="N27" s="57"/>
      <c r="O27" s="57"/>
      <c r="P27" s="57"/>
      <c r="Q27" s="57"/>
      <c r="R27" s="57"/>
      <c r="S27" s="57"/>
      <c r="T27" s="57"/>
      <c r="U27" s="57"/>
      <c r="V27" s="57"/>
      <c r="W27" s="57"/>
      <c r="X27" s="57"/>
      <c r="Y27" s="57"/>
      <c r="Z27" s="57"/>
      <c r="AA27" s="57"/>
      <c r="AB27" s="57"/>
      <c r="AC27" s="57"/>
    </row>
    <row r="28" spans="2:29" s="36" customFormat="1" ht="18" customHeight="1" x14ac:dyDescent="0.2">
      <c r="B28" s="38" t="s">
        <v>449</v>
      </c>
      <c r="C28" s="102">
        <v>195</v>
      </c>
      <c r="D28" s="57"/>
      <c r="E28" s="57"/>
      <c r="F28" s="57"/>
      <c r="G28" s="57"/>
      <c r="H28" s="57"/>
      <c r="I28" s="57"/>
      <c r="J28" s="102">
        <v>195</v>
      </c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</row>
    <row r="29" spans="2:29" s="36" customFormat="1" ht="18" customHeight="1" x14ac:dyDescent="0.2">
      <c r="B29" s="38" t="s">
        <v>217</v>
      </c>
      <c r="C29" s="102">
        <v>210</v>
      </c>
      <c r="D29" s="57"/>
      <c r="E29" s="57"/>
      <c r="F29" s="57"/>
      <c r="G29" s="57"/>
      <c r="H29" s="57"/>
      <c r="I29" s="57"/>
      <c r="J29" s="102">
        <v>210</v>
      </c>
      <c r="K29" s="57"/>
      <c r="L29" s="57"/>
      <c r="M29" s="57"/>
      <c r="N29" s="57"/>
      <c r="O29" s="57"/>
      <c r="P29" s="57"/>
      <c r="Q29" s="57"/>
      <c r="R29" s="57"/>
      <c r="S29" s="57"/>
      <c r="T29" s="57"/>
      <c r="U29" s="57"/>
      <c r="V29" s="57"/>
      <c r="W29" s="57"/>
      <c r="X29" s="57"/>
      <c r="Y29" s="57"/>
      <c r="Z29" s="57"/>
      <c r="AA29" s="57"/>
      <c r="AB29" s="57"/>
      <c r="AC29" s="57"/>
    </row>
    <row r="30" spans="2:29" s="36" customFormat="1" ht="18" customHeight="1" x14ac:dyDescent="0.2">
      <c r="B30" s="38" t="s">
        <v>218</v>
      </c>
      <c r="C30" s="102">
        <v>220</v>
      </c>
      <c r="D30" s="37"/>
      <c r="E30" s="37"/>
      <c r="F30" s="37"/>
      <c r="G30" s="37"/>
      <c r="H30" s="37"/>
      <c r="I30" s="37"/>
      <c r="J30" s="102">
        <v>220</v>
      </c>
      <c r="K30" s="37"/>
      <c r="L30" s="37"/>
      <c r="M30" s="37"/>
      <c r="N30" s="37"/>
      <c r="O30" s="37"/>
      <c r="P30" s="37"/>
      <c r="Q30" s="37"/>
      <c r="R30" s="37"/>
      <c r="S30" s="37"/>
      <c r="T30" s="37"/>
      <c r="U30" s="37"/>
      <c r="V30" s="37"/>
      <c r="W30" s="37"/>
      <c r="X30" s="37"/>
      <c r="Y30" s="37"/>
      <c r="Z30" s="37"/>
      <c r="AA30" s="37"/>
      <c r="AB30" s="37"/>
      <c r="AC30" s="37"/>
    </row>
    <row r="31" spans="2:29" s="36" customFormat="1" ht="18" customHeight="1" x14ac:dyDescent="0.2">
      <c r="B31" s="38" t="s">
        <v>219</v>
      </c>
      <c r="C31" s="102">
        <v>260</v>
      </c>
      <c r="D31" s="37"/>
      <c r="E31" s="37"/>
      <c r="F31" s="37"/>
      <c r="G31" s="37"/>
      <c r="H31" s="37"/>
      <c r="I31" s="37"/>
      <c r="J31" s="102">
        <v>260</v>
      </c>
      <c r="K31" s="37"/>
      <c r="L31" s="37"/>
      <c r="M31" s="37"/>
      <c r="N31" s="37"/>
      <c r="O31" s="37"/>
      <c r="P31" s="37"/>
      <c r="Q31" s="37"/>
      <c r="R31" s="37"/>
      <c r="S31" s="37"/>
      <c r="T31" s="37"/>
      <c r="U31" s="37"/>
      <c r="V31" s="37"/>
      <c r="W31" s="37"/>
      <c r="X31" s="37"/>
      <c r="Y31" s="37"/>
      <c r="Z31" s="37"/>
      <c r="AA31" s="37"/>
      <c r="AB31" s="37"/>
      <c r="AC31" s="37"/>
    </row>
    <row r="32" spans="2:29" s="36" customFormat="1" ht="18" customHeight="1" x14ac:dyDescent="0.2">
      <c r="B32" s="38"/>
      <c r="C32" s="102"/>
      <c r="D32" s="37"/>
      <c r="E32" s="37"/>
      <c r="F32" s="37"/>
      <c r="G32" s="37"/>
      <c r="H32" s="37"/>
      <c r="I32" s="37"/>
      <c r="J32" s="102"/>
      <c r="K32" s="37"/>
      <c r="L32" s="37"/>
      <c r="M32" s="37"/>
      <c r="N32" s="37"/>
      <c r="O32" s="37"/>
      <c r="P32" s="37"/>
      <c r="Q32" s="37"/>
      <c r="R32" s="37"/>
      <c r="S32" s="37"/>
      <c r="T32" s="37"/>
      <c r="U32" s="37"/>
      <c r="V32" s="37"/>
      <c r="W32" s="37"/>
      <c r="X32" s="37"/>
      <c r="Y32" s="37"/>
      <c r="Z32" s="37"/>
      <c r="AA32" s="37"/>
      <c r="AB32" s="37"/>
      <c r="AC32" s="37"/>
    </row>
    <row r="33" spans="1:29" s="36" customFormat="1" ht="18" customHeight="1" x14ac:dyDescent="0.2">
      <c r="B33" s="38"/>
      <c r="C33" s="102"/>
      <c r="D33" s="37"/>
      <c r="E33" s="37"/>
      <c r="F33" s="37"/>
      <c r="G33" s="37"/>
      <c r="H33" s="37"/>
      <c r="I33" s="37"/>
      <c r="J33" s="102"/>
      <c r="K33" s="37"/>
      <c r="L33" s="37"/>
      <c r="M33" s="37"/>
      <c r="N33" s="37"/>
      <c r="O33" s="37"/>
      <c r="P33" s="37"/>
      <c r="Q33" s="37"/>
      <c r="R33" s="37"/>
      <c r="S33" s="37"/>
      <c r="T33" s="37"/>
      <c r="U33" s="37"/>
      <c r="V33" s="37"/>
      <c r="W33" s="37"/>
      <c r="X33" s="37"/>
      <c r="Y33" s="37"/>
      <c r="Z33" s="37"/>
      <c r="AA33" s="37"/>
      <c r="AB33" s="37"/>
      <c r="AC33" s="37"/>
    </row>
    <row r="34" spans="1:29" s="36" customFormat="1" ht="30" customHeight="1" x14ac:dyDescent="0.2">
      <c r="B34" s="50" t="s">
        <v>83</v>
      </c>
      <c r="C34" s="103"/>
      <c r="D34" s="71"/>
      <c r="E34" s="39"/>
      <c r="F34" s="71"/>
      <c r="G34" s="71"/>
      <c r="H34" s="39"/>
      <c r="I34" s="71"/>
      <c r="J34" s="103"/>
      <c r="K34" s="94"/>
      <c r="L34" s="49"/>
      <c r="M34" s="49"/>
      <c r="N34" s="49"/>
      <c r="O34" s="39"/>
      <c r="P34" s="71"/>
      <c r="Q34" s="39"/>
      <c r="R34" s="71"/>
      <c r="S34" s="71"/>
      <c r="T34" s="39"/>
      <c r="U34" s="39"/>
      <c r="V34" s="71"/>
      <c r="W34" s="39"/>
      <c r="X34" s="71"/>
      <c r="Y34" s="71"/>
      <c r="Z34" s="39"/>
      <c r="AA34" s="39"/>
      <c r="AB34" s="71"/>
      <c r="AC34" s="39"/>
    </row>
    <row r="35" spans="1:29" ht="18" customHeight="1" x14ac:dyDescent="0.2">
      <c r="B35" s="38" t="s">
        <v>462</v>
      </c>
      <c r="C35" s="102">
        <v>65</v>
      </c>
      <c r="D35" s="37"/>
      <c r="E35" s="37"/>
      <c r="F35" s="37"/>
      <c r="G35" s="37"/>
      <c r="H35" s="37"/>
      <c r="I35" s="37"/>
      <c r="J35" s="102">
        <v>65</v>
      </c>
      <c r="K35" s="37"/>
      <c r="L35" s="37"/>
      <c r="M35" s="37"/>
      <c r="N35" s="37"/>
      <c r="O35" s="37"/>
      <c r="P35" s="37"/>
      <c r="Q35" s="37"/>
      <c r="R35" s="37"/>
      <c r="S35" s="37"/>
      <c r="T35" s="37"/>
      <c r="U35" s="37"/>
      <c r="V35" s="37"/>
      <c r="W35" s="37"/>
      <c r="X35" s="37"/>
      <c r="Y35" s="37"/>
      <c r="Z35" s="37"/>
      <c r="AA35" s="37"/>
      <c r="AB35" s="37"/>
      <c r="AC35" s="37"/>
    </row>
    <row r="36" spans="1:29" ht="18" customHeight="1" x14ac:dyDescent="0.2">
      <c r="B36" s="38" t="s">
        <v>220</v>
      </c>
      <c r="C36" s="102"/>
      <c r="D36" s="37"/>
      <c r="E36" s="37"/>
      <c r="F36" s="37"/>
      <c r="G36" s="37"/>
      <c r="H36" s="37"/>
      <c r="I36" s="37"/>
      <c r="J36" s="102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</row>
    <row r="37" spans="1:29" ht="18" customHeight="1" x14ac:dyDescent="0.2">
      <c r="B37" s="38" t="s">
        <v>221</v>
      </c>
      <c r="C37" s="102">
        <v>125</v>
      </c>
      <c r="D37" s="37"/>
      <c r="E37" s="37"/>
      <c r="F37" s="37"/>
      <c r="G37" s="37"/>
      <c r="H37" s="37"/>
      <c r="I37" s="37"/>
      <c r="J37" s="102">
        <v>125</v>
      </c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</row>
    <row r="38" spans="1:29" customFormat="1" ht="18" customHeight="1" x14ac:dyDescent="0.3">
      <c r="A38" s="36"/>
      <c r="B38" s="38" t="s">
        <v>448</v>
      </c>
      <c r="C38" s="102">
        <f>45/12</f>
        <v>3.75</v>
      </c>
      <c r="D38" s="37"/>
      <c r="E38" s="37"/>
      <c r="F38" s="46"/>
      <c r="G38" s="46"/>
      <c r="H38" s="46"/>
      <c r="I38" s="37"/>
      <c r="J38" s="102">
        <f>45/12</f>
        <v>3.75</v>
      </c>
      <c r="K38" s="37"/>
      <c r="L38" s="46"/>
      <c r="M38" s="46"/>
      <c r="N38" s="46"/>
      <c r="O38" s="37"/>
      <c r="P38" s="37"/>
      <c r="Q38" s="37"/>
      <c r="R38" s="46"/>
      <c r="S38" s="46"/>
      <c r="T38" s="46"/>
      <c r="U38" s="37"/>
      <c r="V38" s="37"/>
      <c r="W38" s="37"/>
      <c r="X38" s="46"/>
      <c r="Y38" s="46"/>
      <c r="Z38" s="46"/>
      <c r="AA38" s="37"/>
      <c r="AB38" s="37"/>
      <c r="AC38" s="37"/>
    </row>
    <row r="39" spans="1:29" s="36" customFormat="1" ht="30" customHeight="1" x14ac:dyDescent="0.2">
      <c r="B39" s="50" t="s">
        <v>222</v>
      </c>
      <c r="C39" s="104"/>
      <c r="D39" s="39"/>
      <c r="E39" s="39"/>
      <c r="F39" s="39"/>
      <c r="G39" s="71"/>
      <c r="H39" s="39"/>
      <c r="I39" s="39"/>
      <c r="J39" s="104"/>
      <c r="K39" s="39"/>
      <c r="L39" s="39"/>
      <c r="M39" s="71"/>
      <c r="N39" s="39"/>
      <c r="O39" s="39"/>
      <c r="P39" s="39"/>
      <c r="Q39" s="39"/>
      <c r="R39" s="39"/>
      <c r="S39" s="71"/>
      <c r="T39" s="39"/>
      <c r="U39" s="39"/>
      <c r="V39" s="39"/>
      <c r="W39" s="39"/>
      <c r="X39" s="39"/>
      <c r="Y39" s="71"/>
      <c r="Z39" s="39"/>
      <c r="AA39" s="39"/>
      <c r="AB39" s="39"/>
      <c r="AC39" s="39"/>
    </row>
    <row r="40" spans="1:29" ht="18" customHeight="1" x14ac:dyDescent="0.2">
      <c r="B40" s="38" t="s">
        <v>447</v>
      </c>
      <c r="C40" s="102">
        <f>220/10</f>
        <v>22</v>
      </c>
      <c r="D40" s="57"/>
      <c r="E40" s="57"/>
      <c r="F40" s="57"/>
      <c r="G40" s="57"/>
      <c r="H40" s="57"/>
      <c r="I40" s="57"/>
      <c r="J40" s="102">
        <f>220/10</f>
        <v>22</v>
      </c>
      <c r="K40" s="57"/>
      <c r="L40" s="57"/>
      <c r="M40" s="57"/>
      <c r="N40" s="57"/>
      <c r="O40" s="57"/>
      <c r="P40" s="57"/>
      <c r="Q40" s="57"/>
      <c r="R40" s="57"/>
      <c r="S40" s="57"/>
      <c r="T40" s="57"/>
      <c r="U40" s="57"/>
      <c r="V40" s="57"/>
      <c r="W40" s="57"/>
      <c r="X40" s="57"/>
      <c r="Y40" s="57"/>
      <c r="Z40" s="57"/>
      <c r="AA40" s="57"/>
      <c r="AB40" s="57"/>
      <c r="AC40" s="57"/>
    </row>
    <row r="41" spans="1:29" ht="18" customHeight="1" x14ac:dyDescent="0.2">
      <c r="B41" s="38" t="s">
        <v>446</v>
      </c>
      <c r="C41" s="102"/>
      <c r="D41" s="57"/>
      <c r="E41" s="57"/>
      <c r="F41" s="46"/>
      <c r="G41" s="46"/>
      <c r="H41" s="57"/>
      <c r="I41" s="57"/>
      <c r="J41" s="102"/>
      <c r="K41" s="57"/>
      <c r="L41" s="46"/>
      <c r="M41" s="46"/>
      <c r="N41" s="57"/>
      <c r="O41" s="57"/>
      <c r="P41" s="57"/>
      <c r="Q41" s="57"/>
      <c r="R41" s="46"/>
      <c r="S41" s="46"/>
      <c r="T41" s="57"/>
      <c r="U41" s="57"/>
      <c r="V41" s="57"/>
      <c r="W41" s="57"/>
      <c r="X41" s="46"/>
      <c r="Y41" s="46"/>
      <c r="Z41" s="57"/>
      <c r="AA41" s="57"/>
      <c r="AB41" s="57"/>
      <c r="AC41" s="57"/>
    </row>
    <row r="42" spans="1:29" ht="18" customHeight="1" x14ac:dyDescent="0.2">
      <c r="B42" s="45" t="s">
        <v>223</v>
      </c>
      <c r="C42" s="105"/>
      <c r="D42" s="67"/>
      <c r="E42" s="67"/>
      <c r="F42" s="43"/>
      <c r="G42" s="43"/>
      <c r="H42" s="67"/>
      <c r="I42" s="67"/>
      <c r="J42" s="105"/>
      <c r="K42" s="67"/>
      <c r="L42" s="43"/>
      <c r="M42" s="43"/>
      <c r="N42" s="67"/>
      <c r="O42" s="67"/>
      <c r="P42" s="67"/>
      <c r="Q42" s="67"/>
      <c r="R42" s="43"/>
      <c r="S42" s="43"/>
      <c r="T42" s="67"/>
      <c r="U42" s="67"/>
      <c r="V42" s="67"/>
      <c r="W42" s="67"/>
      <c r="X42" s="43"/>
      <c r="Y42" s="43"/>
      <c r="Z42" s="67"/>
      <c r="AA42" s="67"/>
      <c r="AB42" s="67"/>
      <c r="AC42" s="67"/>
    </row>
    <row r="43" spans="1:29" s="36" customFormat="1" ht="30" customHeight="1" x14ac:dyDescent="0.2">
      <c r="B43" s="86" t="s">
        <v>224</v>
      </c>
      <c r="C43" s="106"/>
      <c r="D43" s="39"/>
      <c r="E43" s="39"/>
      <c r="F43" s="72"/>
      <c r="G43" s="39"/>
      <c r="H43" s="72"/>
      <c r="I43" s="39"/>
      <c r="J43" s="106"/>
      <c r="K43" s="39"/>
      <c r="L43" s="93"/>
      <c r="M43" s="39"/>
      <c r="N43" s="93"/>
      <c r="O43" s="39"/>
      <c r="P43" s="39"/>
      <c r="Q43" s="39"/>
      <c r="R43" s="72"/>
      <c r="S43" s="39"/>
      <c r="T43" s="72"/>
      <c r="U43" s="39"/>
      <c r="V43" s="39"/>
      <c r="W43" s="39"/>
      <c r="X43" s="72"/>
      <c r="Y43" s="39"/>
      <c r="Z43" s="72"/>
      <c r="AA43" s="39"/>
      <c r="AB43" s="39"/>
      <c r="AC43" s="39"/>
    </row>
    <row r="44" spans="1:29" ht="18" customHeight="1" x14ac:dyDescent="0.2">
      <c r="B44" s="89" t="s">
        <v>225</v>
      </c>
      <c r="C44" s="102"/>
      <c r="D44" s="37"/>
      <c r="E44" s="37"/>
      <c r="F44" s="37"/>
      <c r="G44" s="37"/>
      <c r="H44" s="37"/>
      <c r="I44" s="37"/>
      <c r="J44" s="102"/>
      <c r="K44" s="37"/>
      <c r="L44" s="37"/>
      <c r="M44" s="37"/>
      <c r="N44" s="37"/>
      <c r="O44" s="37"/>
      <c r="P44" s="37"/>
      <c r="Q44" s="37"/>
      <c r="R44" s="37"/>
      <c r="S44" s="37"/>
      <c r="T44" s="37"/>
      <c r="U44" s="37"/>
      <c r="V44" s="37"/>
      <c r="W44" s="37"/>
      <c r="X44" s="37"/>
      <c r="Y44" s="37"/>
      <c r="Z44" s="37"/>
      <c r="AA44" s="37"/>
      <c r="AB44" s="37"/>
      <c r="AC44" s="37"/>
    </row>
    <row r="45" spans="1:29" ht="18" customHeight="1" x14ac:dyDescent="0.2">
      <c r="A45" s="92" t="s">
        <v>445</v>
      </c>
      <c r="B45" s="78" t="s">
        <v>226</v>
      </c>
      <c r="C45" s="101">
        <f>1100/20</f>
        <v>55</v>
      </c>
      <c r="D45" s="87"/>
      <c r="E45" s="87"/>
      <c r="F45" s="87"/>
      <c r="G45" s="87"/>
      <c r="H45" s="87"/>
      <c r="I45" s="87"/>
      <c r="J45" s="101">
        <f>1100/20</f>
        <v>55</v>
      </c>
      <c r="K45" s="87"/>
      <c r="L45" s="87"/>
      <c r="M45" s="87"/>
      <c r="N45" s="87"/>
      <c r="O45" s="87"/>
      <c r="P45" s="87"/>
      <c r="Q45" s="87"/>
      <c r="R45" s="87"/>
      <c r="S45" s="87"/>
      <c r="T45" s="87"/>
      <c r="U45" s="87"/>
      <c r="V45" s="87"/>
      <c r="W45" s="87"/>
      <c r="X45" s="87"/>
      <c r="Y45" s="87"/>
      <c r="Z45" s="87"/>
      <c r="AA45" s="87"/>
      <c r="AB45" s="87"/>
      <c r="AC45" s="87"/>
    </row>
    <row r="46" spans="1:29" ht="18" customHeight="1" x14ac:dyDescent="0.2">
      <c r="B46" s="89" t="s">
        <v>227</v>
      </c>
      <c r="C46" s="101"/>
      <c r="D46" s="91"/>
      <c r="E46" s="91"/>
      <c r="F46" s="91"/>
      <c r="G46" s="91"/>
      <c r="H46" s="91"/>
      <c r="I46" s="91"/>
      <c r="J46" s="101"/>
      <c r="K46" s="91"/>
      <c r="L46" s="91"/>
      <c r="M46" s="91"/>
      <c r="N46" s="91"/>
      <c r="O46" s="91"/>
      <c r="P46" s="91"/>
      <c r="Q46" s="91"/>
      <c r="R46" s="91"/>
      <c r="S46" s="91"/>
      <c r="T46" s="91"/>
      <c r="U46" s="91"/>
      <c r="V46" s="91"/>
      <c r="W46" s="91"/>
      <c r="X46" s="91"/>
      <c r="Y46" s="91"/>
      <c r="Z46" s="91"/>
      <c r="AA46" s="91"/>
      <c r="AB46" s="91"/>
      <c r="AC46" s="91"/>
    </row>
    <row r="47" spans="1:29" ht="18" customHeight="1" x14ac:dyDescent="0.2">
      <c r="B47" s="78" t="s">
        <v>228</v>
      </c>
      <c r="C47" s="101"/>
      <c r="D47" s="87"/>
      <c r="E47" s="87"/>
      <c r="F47" s="87"/>
      <c r="G47" s="87"/>
      <c r="H47" s="87"/>
      <c r="I47" s="87"/>
      <c r="J47" s="101"/>
      <c r="K47" s="87"/>
      <c r="L47" s="87"/>
      <c r="M47" s="87"/>
      <c r="N47" s="87"/>
      <c r="O47" s="87"/>
      <c r="P47" s="87"/>
      <c r="Q47" s="87"/>
      <c r="R47" s="87"/>
      <c r="S47" s="87"/>
      <c r="T47" s="87"/>
      <c r="U47" s="87"/>
      <c r="V47" s="87"/>
      <c r="W47" s="87"/>
      <c r="X47" s="87"/>
      <c r="Y47" s="87"/>
      <c r="Z47" s="87"/>
      <c r="AA47" s="87"/>
      <c r="AB47" s="87"/>
      <c r="AC47" s="87"/>
    </row>
    <row r="48" spans="1:29" ht="18" customHeight="1" x14ac:dyDescent="0.2">
      <c r="B48" s="78" t="s">
        <v>229</v>
      </c>
      <c r="C48" s="101"/>
      <c r="D48" s="91"/>
      <c r="E48" s="91"/>
      <c r="F48" s="91"/>
      <c r="G48" s="91"/>
      <c r="H48" s="91"/>
      <c r="I48" s="91"/>
      <c r="J48" s="101"/>
      <c r="K48" s="91"/>
      <c r="L48" s="91"/>
      <c r="M48" s="91"/>
      <c r="N48" s="91"/>
      <c r="O48" s="91"/>
      <c r="P48" s="91"/>
      <c r="Q48" s="91"/>
      <c r="R48" s="91"/>
      <c r="S48" s="91"/>
      <c r="T48" s="91"/>
      <c r="U48" s="91"/>
      <c r="V48" s="91"/>
      <c r="W48" s="91"/>
      <c r="X48" s="91"/>
      <c r="Y48" s="91"/>
      <c r="Z48" s="91"/>
      <c r="AA48" s="91"/>
      <c r="AB48" s="91"/>
      <c r="AC48" s="91"/>
    </row>
    <row r="49" spans="1:29" ht="18" customHeight="1" x14ac:dyDescent="0.2">
      <c r="B49" s="89" t="s">
        <v>230</v>
      </c>
      <c r="C49" s="101">
        <f>750/10</f>
        <v>75</v>
      </c>
      <c r="D49" s="91"/>
      <c r="E49" s="91"/>
      <c r="F49" s="91"/>
      <c r="G49" s="91"/>
      <c r="H49" s="91"/>
      <c r="I49" s="91"/>
      <c r="J49" s="101">
        <f>750/10</f>
        <v>75</v>
      </c>
      <c r="K49" s="91"/>
      <c r="L49" s="91"/>
      <c r="M49" s="91"/>
      <c r="N49" s="91"/>
      <c r="O49" s="91"/>
      <c r="P49" s="91"/>
      <c r="Q49" s="91"/>
      <c r="R49" s="91"/>
      <c r="S49" s="91"/>
      <c r="T49" s="91"/>
      <c r="U49" s="91"/>
      <c r="V49" s="91"/>
      <c r="W49" s="91"/>
      <c r="X49" s="91"/>
      <c r="Y49" s="91"/>
      <c r="Z49" s="91"/>
      <c r="AA49" s="91"/>
      <c r="AB49" s="91"/>
      <c r="AC49" s="91"/>
    </row>
    <row r="50" spans="1:29" ht="18" customHeight="1" x14ac:dyDescent="0.2">
      <c r="B50" s="89" t="s">
        <v>444</v>
      </c>
      <c r="C50" s="107"/>
      <c r="D50" s="90"/>
      <c r="E50" s="90"/>
      <c r="F50" s="90"/>
      <c r="G50" s="90"/>
      <c r="H50" s="90"/>
      <c r="I50" s="90"/>
      <c r="J50" s="107"/>
      <c r="K50" s="90"/>
      <c r="L50" s="90"/>
      <c r="M50" s="90"/>
      <c r="N50" s="90"/>
      <c r="O50" s="90"/>
      <c r="P50" s="90"/>
      <c r="Q50" s="90"/>
      <c r="R50" s="90"/>
      <c r="S50" s="90"/>
      <c r="T50" s="90"/>
      <c r="U50" s="90"/>
      <c r="V50" s="90"/>
      <c r="W50" s="90"/>
      <c r="X50" s="90"/>
      <c r="Y50" s="90"/>
      <c r="Z50" s="90"/>
      <c r="AA50" s="90"/>
      <c r="AB50" s="90"/>
      <c r="AC50" s="90"/>
    </row>
    <row r="51" spans="1:29" ht="18" customHeight="1" x14ac:dyDescent="0.2">
      <c r="B51" s="88" t="s">
        <v>231</v>
      </c>
      <c r="C51" s="101"/>
      <c r="D51" s="87"/>
      <c r="E51" s="87"/>
      <c r="F51" s="87"/>
      <c r="G51" s="87"/>
      <c r="H51" s="87"/>
      <c r="I51" s="87"/>
      <c r="J51" s="101"/>
      <c r="K51" s="87"/>
      <c r="L51" s="87"/>
      <c r="M51" s="87"/>
      <c r="N51" s="87"/>
      <c r="O51" s="87"/>
      <c r="P51" s="87"/>
      <c r="Q51" s="87"/>
      <c r="R51" s="87"/>
      <c r="S51" s="87"/>
      <c r="T51" s="87"/>
      <c r="U51" s="87"/>
      <c r="V51" s="87"/>
      <c r="W51" s="87"/>
      <c r="X51" s="87"/>
      <c r="Y51" s="87"/>
      <c r="Z51" s="87"/>
      <c r="AA51" s="87"/>
      <c r="AB51" s="87"/>
      <c r="AC51" s="87"/>
    </row>
    <row r="52" spans="1:29" ht="18" customHeight="1" x14ac:dyDescent="0.2">
      <c r="B52" s="89" t="s">
        <v>232</v>
      </c>
      <c r="C52" s="101"/>
      <c r="D52" s="87"/>
      <c r="E52" s="87"/>
      <c r="F52" s="87"/>
      <c r="G52" s="87"/>
      <c r="H52" s="87"/>
      <c r="I52" s="87"/>
      <c r="J52" s="101"/>
      <c r="K52" s="87"/>
      <c r="L52" s="87"/>
      <c r="M52" s="87"/>
      <c r="N52" s="87"/>
      <c r="O52" s="87"/>
      <c r="P52" s="87"/>
      <c r="Q52" s="87"/>
      <c r="R52" s="87"/>
      <c r="S52" s="87"/>
      <c r="T52" s="87"/>
      <c r="U52" s="87"/>
      <c r="V52" s="87"/>
      <c r="W52" s="87"/>
      <c r="X52" s="87"/>
      <c r="Y52" s="87"/>
      <c r="Z52" s="87"/>
      <c r="AA52" s="87"/>
      <c r="AB52" s="87"/>
      <c r="AC52" s="87"/>
    </row>
    <row r="53" spans="1:29" ht="18" customHeight="1" x14ac:dyDescent="0.2">
      <c r="B53" s="78" t="s">
        <v>443</v>
      </c>
      <c r="C53" s="101"/>
      <c r="D53" s="87"/>
      <c r="E53" s="87"/>
      <c r="F53" s="87"/>
      <c r="G53" s="87"/>
      <c r="H53" s="87"/>
      <c r="I53" s="87"/>
      <c r="J53" s="101"/>
      <c r="K53" s="87"/>
      <c r="L53" s="87"/>
      <c r="M53" s="87"/>
      <c r="N53" s="87"/>
      <c r="O53" s="87"/>
      <c r="P53" s="87"/>
      <c r="Q53" s="87"/>
      <c r="R53" s="87"/>
      <c r="S53" s="87"/>
      <c r="T53" s="87"/>
      <c r="U53" s="87"/>
      <c r="V53" s="87"/>
      <c r="W53" s="87"/>
      <c r="X53" s="87"/>
      <c r="Y53" s="87"/>
      <c r="Z53" s="87"/>
      <c r="AA53" s="87"/>
      <c r="AB53" s="87"/>
      <c r="AC53" s="87"/>
    </row>
    <row r="54" spans="1:29" ht="18" customHeight="1" x14ac:dyDescent="0.2">
      <c r="B54" s="78" t="s">
        <v>233</v>
      </c>
      <c r="C54" s="101"/>
      <c r="D54" s="87"/>
      <c r="E54" s="87"/>
      <c r="F54" s="87"/>
      <c r="G54" s="87"/>
      <c r="H54" s="87"/>
      <c r="I54" s="87"/>
      <c r="J54" s="101"/>
      <c r="K54" s="87"/>
      <c r="L54" s="87"/>
      <c r="M54" s="87"/>
      <c r="N54" s="87"/>
      <c r="O54" s="87"/>
      <c r="P54" s="87"/>
      <c r="Q54" s="87"/>
      <c r="R54" s="87"/>
      <c r="S54" s="87"/>
      <c r="T54" s="87"/>
      <c r="U54" s="87"/>
      <c r="V54" s="87"/>
      <c r="W54" s="87"/>
      <c r="X54" s="87"/>
      <c r="Y54" s="87"/>
      <c r="Z54" s="87"/>
      <c r="AA54" s="87"/>
      <c r="AB54" s="87"/>
      <c r="AC54" s="87"/>
    </row>
    <row r="55" spans="1:29" ht="18" customHeight="1" x14ac:dyDescent="0.2">
      <c r="A55" s="36" t="s">
        <v>441</v>
      </c>
      <c r="B55" s="78" t="s">
        <v>442</v>
      </c>
      <c r="C55" s="101">
        <f>1250/20</f>
        <v>62.5</v>
      </c>
      <c r="D55" s="87"/>
      <c r="E55" s="87"/>
      <c r="F55" s="87"/>
      <c r="G55" s="87"/>
      <c r="H55" s="87"/>
      <c r="I55" s="87"/>
      <c r="J55" s="101">
        <f>1250/20</f>
        <v>62.5</v>
      </c>
      <c r="K55" s="87"/>
      <c r="L55" s="87"/>
      <c r="M55" s="87"/>
      <c r="N55" s="87"/>
      <c r="O55" s="87"/>
      <c r="P55" s="87"/>
      <c r="Q55" s="87"/>
      <c r="R55" s="87"/>
      <c r="S55" s="87"/>
      <c r="T55" s="87"/>
      <c r="U55" s="87"/>
      <c r="V55" s="87"/>
      <c r="W55" s="87"/>
      <c r="X55" s="87"/>
      <c r="Y55" s="87"/>
      <c r="Z55" s="87"/>
      <c r="AA55" s="87"/>
      <c r="AB55" s="87"/>
      <c r="AC55" s="87"/>
    </row>
    <row r="56" spans="1:29" ht="18" customHeight="1" x14ac:dyDescent="0.2">
      <c r="B56" s="78" t="s">
        <v>234</v>
      </c>
      <c r="C56" s="101"/>
      <c r="D56" s="87"/>
      <c r="E56" s="87"/>
      <c r="F56" s="87"/>
      <c r="G56" s="87"/>
      <c r="H56" s="87"/>
      <c r="I56" s="87"/>
      <c r="J56" s="101"/>
      <c r="K56" s="87"/>
      <c r="L56" s="87"/>
      <c r="M56" s="87"/>
      <c r="N56" s="87"/>
      <c r="O56" s="87"/>
      <c r="P56" s="87"/>
      <c r="Q56" s="87"/>
      <c r="R56" s="87"/>
      <c r="S56" s="87"/>
      <c r="T56" s="87"/>
      <c r="U56" s="87"/>
      <c r="V56" s="87"/>
      <c r="W56" s="87"/>
      <c r="X56" s="87"/>
      <c r="Y56" s="87"/>
      <c r="Z56" s="87"/>
      <c r="AA56" s="87"/>
      <c r="AB56" s="87"/>
      <c r="AC56" s="87"/>
    </row>
    <row r="57" spans="1:29" ht="18" customHeight="1" x14ac:dyDescent="0.2">
      <c r="B57" s="78" t="s">
        <v>235</v>
      </c>
      <c r="C57" s="101"/>
      <c r="D57" s="87"/>
      <c r="E57" s="87"/>
      <c r="F57" s="87"/>
      <c r="G57" s="87"/>
      <c r="H57" s="87"/>
      <c r="I57" s="87"/>
      <c r="J57" s="101"/>
      <c r="K57" s="87"/>
      <c r="L57" s="87"/>
      <c r="M57" s="87"/>
      <c r="N57" s="87"/>
      <c r="O57" s="87"/>
      <c r="P57" s="87"/>
      <c r="Q57" s="87"/>
      <c r="R57" s="87"/>
      <c r="S57" s="87"/>
      <c r="T57" s="87"/>
      <c r="U57" s="87"/>
      <c r="V57" s="87"/>
      <c r="W57" s="87"/>
      <c r="X57" s="87"/>
      <c r="Y57" s="87"/>
      <c r="Z57" s="87"/>
      <c r="AA57" s="87"/>
      <c r="AB57" s="87"/>
      <c r="AC57" s="87"/>
    </row>
    <row r="58" spans="1:29" ht="18" customHeight="1" x14ac:dyDescent="0.2">
      <c r="A58" s="36" t="s">
        <v>441</v>
      </c>
      <c r="B58" s="89" t="s">
        <v>440</v>
      </c>
      <c r="C58" s="101">
        <f>450/20</f>
        <v>22.5</v>
      </c>
      <c r="D58" s="87"/>
      <c r="E58" s="87"/>
      <c r="F58" s="87"/>
      <c r="G58" s="87"/>
      <c r="H58" s="87"/>
      <c r="I58" s="87"/>
      <c r="J58" s="101">
        <f>450/20</f>
        <v>22.5</v>
      </c>
      <c r="K58" s="87"/>
      <c r="L58" s="87"/>
      <c r="M58" s="87"/>
      <c r="N58" s="87"/>
      <c r="O58" s="87"/>
      <c r="P58" s="87"/>
      <c r="Q58" s="87"/>
      <c r="R58" s="87"/>
      <c r="S58" s="87"/>
      <c r="T58" s="87"/>
      <c r="U58" s="87"/>
      <c r="V58" s="87"/>
      <c r="W58" s="87"/>
      <c r="X58" s="87"/>
      <c r="Y58" s="87"/>
      <c r="Z58" s="87"/>
      <c r="AA58" s="87"/>
      <c r="AB58" s="87"/>
      <c r="AC58" s="87"/>
    </row>
    <row r="59" spans="1:29" ht="18" customHeight="1" x14ac:dyDescent="0.2">
      <c r="B59" s="89" t="s">
        <v>236</v>
      </c>
      <c r="C59" s="101"/>
      <c r="D59" s="87"/>
      <c r="E59" s="87"/>
      <c r="F59" s="87"/>
      <c r="G59" s="87"/>
      <c r="H59" s="87"/>
      <c r="I59" s="87"/>
      <c r="J59" s="101"/>
      <c r="K59" s="87"/>
      <c r="L59" s="87"/>
      <c r="M59" s="87"/>
      <c r="N59" s="87"/>
      <c r="O59" s="87"/>
      <c r="P59" s="87"/>
      <c r="Q59" s="87"/>
      <c r="R59" s="87"/>
      <c r="S59" s="87"/>
      <c r="T59" s="87"/>
      <c r="U59" s="87"/>
      <c r="V59" s="87"/>
      <c r="W59" s="87"/>
      <c r="X59" s="87"/>
      <c r="Y59" s="87"/>
      <c r="Z59" s="87"/>
      <c r="AA59" s="87"/>
      <c r="AB59" s="87"/>
      <c r="AC59" s="87"/>
    </row>
    <row r="60" spans="1:29" ht="18" customHeight="1" x14ac:dyDescent="0.2">
      <c r="B60" s="78" t="s">
        <v>237</v>
      </c>
      <c r="C60" s="101"/>
      <c r="D60" s="87"/>
      <c r="E60" s="87"/>
      <c r="F60" s="87"/>
      <c r="G60" s="87"/>
      <c r="H60" s="87"/>
      <c r="I60" s="87"/>
      <c r="J60" s="101"/>
      <c r="K60" s="87"/>
      <c r="L60" s="87"/>
      <c r="M60" s="87"/>
      <c r="N60" s="87"/>
      <c r="O60" s="87"/>
      <c r="P60" s="87"/>
      <c r="Q60" s="87"/>
      <c r="R60" s="87"/>
      <c r="S60" s="87"/>
      <c r="T60" s="87"/>
      <c r="U60" s="87"/>
      <c r="V60" s="87"/>
      <c r="W60" s="87"/>
      <c r="X60" s="87"/>
      <c r="Y60" s="87"/>
      <c r="Z60" s="87"/>
      <c r="AA60" s="87"/>
      <c r="AB60" s="87"/>
      <c r="AC60" s="87"/>
    </row>
    <row r="61" spans="1:29" ht="18" customHeight="1" x14ac:dyDescent="0.2">
      <c r="B61" s="78" t="s">
        <v>238</v>
      </c>
      <c r="C61" s="101"/>
      <c r="D61" s="87"/>
      <c r="E61" s="87"/>
      <c r="F61" s="87"/>
      <c r="G61" s="87"/>
      <c r="H61" s="87"/>
      <c r="I61" s="87"/>
      <c r="J61" s="101"/>
      <c r="K61" s="87"/>
      <c r="L61" s="87"/>
      <c r="M61" s="87"/>
      <c r="N61" s="87"/>
      <c r="O61" s="87"/>
      <c r="P61" s="87"/>
      <c r="Q61" s="87"/>
      <c r="R61" s="87"/>
      <c r="S61" s="87"/>
      <c r="T61" s="87"/>
      <c r="U61" s="87"/>
      <c r="V61" s="87"/>
      <c r="W61" s="87"/>
      <c r="X61" s="87"/>
      <c r="Y61" s="87"/>
      <c r="Z61" s="87"/>
      <c r="AA61" s="87"/>
      <c r="AB61" s="87"/>
      <c r="AC61" s="87"/>
    </row>
    <row r="62" spans="1:29" ht="18" customHeight="1" x14ac:dyDescent="0.2">
      <c r="B62" s="89" t="s">
        <v>239</v>
      </c>
      <c r="C62" s="101"/>
      <c r="D62" s="87"/>
      <c r="E62" s="87"/>
      <c r="F62" s="87"/>
      <c r="G62" s="87"/>
      <c r="H62" s="87"/>
      <c r="I62" s="87"/>
      <c r="J62" s="101"/>
      <c r="K62" s="87"/>
      <c r="L62" s="87"/>
      <c r="M62" s="87"/>
      <c r="N62" s="87"/>
      <c r="O62" s="87"/>
      <c r="P62" s="87"/>
      <c r="Q62" s="87"/>
      <c r="R62" s="87"/>
      <c r="S62" s="87"/>
      <c r="T62" s="87"/>
      <c r="U62" s="87"/>
      <c r="V62" s="87"/>
      <c r="W62" s="87"/>
      <c r="X62" s="87"/>
      <c r="Y62" s="87"/>
      <c r="Z62" s="87"/>
      <c r="AA62" s="87"/>
      <c r="AB62" s="87"/>
      <c r="AC62" s="87"/>
    </row>
    <row r="63" spans="1:29" ht="18" customHeight="1" x14ac:dyDescent="0.2">
      <c r="B63" s="89" t="s">
        <v>240</v>
      </c>
      <c r="C63" s="101"/>
      <c r="D63" s="87"/>
      <c r="E63" s="87"/>
      <c r="F63" s="87"/>
      <c r="G63" s="87"/>
      <c r="H63" s="87"/>
      <c r="I63" s="87"/>
      <c r="J63" s="101"/>
      <c r="K63" s="87"/>
      <c r="L63" s="87"/>
      <c r="M63" s="87"/>
      <c r="N63" s="87"/>
      <c r="O63" s="87"/>
      <c r="P63" s="87"/>
      <c r="Q63" s="87"/>
      <c r="R63" s="87"/>
      <c r="S63" s="87"/>
      <c r="T63" s="87"/>
      <c r="U63" s="87"/>
      <c r="V63" s="87"/>
      <c r="W63" s="87"/>
      <c r="X63" s="87"/>
      <c r="Y63" s="87"/>
      <c r="Z63" s="87"/>
      <c r="AA63" s="87"/>
      <c r="AB63" s="87"/>
      <c r="AC63" s="87"/>
    </row>
    <row r="64" spans="1:29" ht="18" customHeight="1" x14ac:dyDescent="0.2">
      <c r="B64" s="88" t="s">
        <v>241</v>
      </c>
      <c r="C64" s="101"/>
      <c r="D64" s="87"/>
      <c r="E64" s="87"/>
      <c r="F64" s="87"/>
      <c r="G64" s="87"/>
      <c r="H64" s="87"/>
      <c r="I64" s="87"/>
      <c r="J64" s="101"/>
      <c r="K64" s="87"/>
      <c r="L64" s="87"/>
      <c r="M64" s="87"/>
      <c r="N64" s="87"/>
      <c r="O64" s="87"/>
      <c r="P64" s="87"/>
      <c r="Q64" s="87"/>
      <c r="R64" s="87"/>
      <c r="S64" s="87"/>
      <c r="T64" s="87"/>
      <c r="U64" s="87"/>
      <c r="V64" s="87"/>
      <c r="W64" s="87"/>
      <c r="X64" s="87"/>
      <c r="Y64" s="87"/>
      <c r="Z64" s="87"/>
      <c r="AA64" s="87"/>
      <c r="AB64" s="87"/>
      <c r="AC64" s="87"/>
    </row>
    <row r="65" spans="1:29" ht="18" customHeight="1" x14ac:dyDescent="0.2">
      <c r="B65" s="86" t="s">
        <v>242</v>
      </c>
      <c r="C65" s="108"/>
      <c r="D65" s="70"/>
      <c r="E65" s="70"/>
      <c r="F65" s="70"/>
      <c r="G65" s="70"/>
      <c r="H65" s="70"/>
      <c r="I65" s="70"/>
      <c r="J65" s="108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0"/>
      <c r="Y65" s="70"/>
      <c r="Z65" s="70"/>
      <c r="AA65" s="70"/>
      <c r="AB65" s="70"/>
      <c r="AC65" s="70"/>
    </row>
    <row r="66" spans="1:29" ht="18" customHeight="1" x14ac:dyDescent="0.2">
      <c r="B66" s="62" t="s">
        <v>243</v>
      </c>
      <c r="C66" s="109"/>
      <c r="D66" s="83"/>
      <c r="E66" s="83"/>
      <c r="F66" s="83"/>
      <c r="G66" s="83"/>
      <c r="H66" s="83"/>
      <c r="I66" s="83"/>
      <c r="J66" s="109"/>
      <c r="K66" s="83"/>
      <c r="L66" s="83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3"/>
      <c r="X66" s="83"/>
      <c r="Y66" s="83"/>
      <c r="Z66" s="83"/>
      <c r="AA66" s="83"/>
      <c r="AB66" s="83"/>
      <c r="AC66" s="83"/>
    </row>
    <row r="67" spans="1:29" ht="18" customHeight="1" x14ac:dyDescent="0.2">
      <c r="B67" s="62" t="s">
        <v>244</v>
      </c>
      <c r="C67" s="109"/>
      <c r="D67" s="83"/>
      <c r="E67" s="83"/>
      <c r="F67" s="83"/>
      <c r="G67" s="83"/>
      <c r="H67" s="83"/>
      <c r="I67" s="83"/>
      <c r="J67" s="109"/>
      <c r="K67" s="83"/>
      <c r="L67" s="83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3"/>
      <c r="X67" s="83"/>
      <c r="Y67" s="83"/>
      <c r="Z67" s="83"/>
      <c r="AA67" s="83"/>
      <c r="AB67" s="83"/>
      <c r="AC67" s="83"/>
    </row>
    <row r="68" spans="1:29" ht="18" customHeight="1" x14ac:dyDescent="0.2">
      <c r="B68" s="62" t="s">
        <v>245</v>
      </c>
      <c r="C68" s="109"/>
      <c r="D68" s="83"/>
      <c r="E68" s="83"/>
      <c r="F68" s="83"/>
      <c r="G68" s="83"/>
      <c r="H68" s="83"/>
      <c r="I68" s="83"/>
      <c r="J68" s="109"/>
      <c r="K68" s="83"/>
      <c r="L68" s="83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3"/>
      <c r="X68" s="83"/>
      <c r="Y68" s="83"/>
      <c r="Z68" s="83"/>
      <c r="AA68" s="83"/>
      <c r="AB68" s="83"/>
      <c r="AC68" s="83"/>
    </row>
    <row r="69" spans="1:29" ht="18" customHeight="1" x14ac:dyDescent="0.2">
      <c r="B69" s="62" t="s">
        <v>246</v>
      </c>
      <c r="C69" s="109"/>
      <c r="D69" s="83"/>
      <c r="E69" s="83"/>
      <c r="F69" s="83"/>
      <c r="G69" s="83"/>
      <c r="H69" s="83"/>
      <c r="I69" s="83"/>
      <c r="J69" s="109"/>
      <c r="K69" s="83"/>
      <c r="L69" s="83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3"/>
      <c r="X69" s="83"/>
      <c r="Y69" s="83"/>
      <c r="Z69" s="83"/>
      <c r="AA69" s="83"/>
      <c r="AB69" s="83"/>
      <c r="AC69" s="83"/>
    </row>
    <row r="70" spans="1:29" ht="18" customHeight="1" x14ac:dyDescent="0.2">
      <c r="B70" s="79" t="s">
        <v>94</v>
      </c>
      <c r="C70" s="109">
        <f>200/4</f>
        <v>50</v>
      </c>
      <c r="D70" s="83"/>
      <c r="E70" s="83"/>
      <c r="F70" s="83"/>
      <c r="G70" s="83"/>
      <c r="H70" s="83"/>
      <c r="I70" s="83"/>
      <c r="J70" s="109">
        <f>200/4</f>
        <v>50</v>
      </c>
      <c r="K70" s="83"/>
      <c r="L70" s="83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3"/>
      <c r="X70" s="83"/>
      <c r="Y70" s="83"/>
      <c r="Z70" s="83"/>
      <c r="AA70" s="83"/>
      <c r="AB70" s="83"/>
      <c r="AC70" s="83"/>
    </row>
    <row r="71" spans="1:29" ht="18" customHeight="1" x14ac:dyDescent="0.2">
      <c r="B71" s="62" t="s">
        <v>247</v>
      </c>
      <c r="C71" s="109"/>
      <c r="D71" s="83"/>
      <c r="E71" s="83"/>
      <c r="F71" s="83"/>
      <c r="G71" s="83"/>
      <c r="H71" s="83"/>
      <c r="I71" s="83"/>
      <c r="J71" s="109"/>
      <c r="K71" s="83"/>
      <c r="L71" s="83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3"/>
      <c r="X71" s="83"/>
      <c r="Y71" s="83"/>
      <c r="Z71" s="83"/>
      <c r="AA71" s="83"/>
      <c r="AB71" s="83"/>
      <c r="AC71" s="83"/>
    </row>
    <row r="72" spans="1:29" ht="18" customHeight="1" x14ac:dyDescent="0.2">
      <c r="B72" s="62" t="s">
        <v>248</v>
      </c>
      <c r="C72" s="109"/>
      <c r="D72" s="83"/>
      <c r="E72" s="83"/>
      <c r="F72" s="83"/>
      <c r="G72" s="83"/>
      <c r="H72" s="83"/>
      <c r="I72" s="83"/>
      <c r="J72" s="109"/>
      <c r="K72" s="83"/>
      <c r="L72" s="83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3"/>
      <c r="X72" s="83"/>
      <c r="Y72" s="83"/>
      <c r="Z72" s="83"/>
      <c r="AA72" s="83"/>
      <c r="AB72" s="83"/>
      <c r="AC72" s="83"/>
    </row>
    <row r="73" spans="1:29" ht="18" customHeight="1" x14ac:dyDescent="0.2">
      <c r="B73" s="62" t="s">
        <v>79</v>
      </c>
      <c r="C73" s="109"/>
      <c r="D73" s="83"/>
      <c r="E73" s="83"/>
      <c r="F73" s="83"/>
      <c r="G73" s="83"/>
      <c r="H73" s="83"/>
      <c r="I73" s="83"/>
      <c r="J73" s="109"/>
      <c r="K73" s="83"/>
      <c r="L73" s="83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3"/>
      <c r="X73" s="83"/>
      <c r="Y73" s="83"/>
      <c r="Z73" s="83"/>
      <c r="AA73" s="83"/>
      <c r="AB73" s="83"/>
      <c r="AC73" s="83"/>
    </row>
    <row r="74" spans="1:29" ht="18" customHeight="1" x14ac:dyDescent="0.2">
      <c r="B74" s="79" t="s">
        <v>249</v>
      </c>
      <c r="C74" s="109"/>
      <c r="D74" s="83"/>
      <c r="E74" s="83"/>
      <c r="F74" s="83"/>
      <c r="G74" s="83"/>
      <c r="H74" s="85"/>
      <c r="I74" s="85"/>
      <c r="J74" s="109">
        <f>580/10</f>
        <v>58</v>
      </c>
      <c r="K74" s="83"/>
      <c r="L74" s="83"/>
      <c r="M74" s="83"/>
      <c r="N74" s="85"/>
      <c r="O74" s="85"/>
      <c r="P74" s="83"/>
      <c r="Q74" s="83"/>
      <c r="R74" s="83"/>
      <c r="S74" s="83"/>
      <c r="T74" s="85"/>
      <c r="U74" s="85"/>
      <c r="V74" s="83"/>
      <c r="W74" s="83"/>
      <c r="X74" s="83"/>
      <c r="Y74" s="83"/>
      <c r="Z74" s="85"/>
      <c r="AA74" s="85"/>
      <c r="AB74" s="83"/>
      <c r="AC74" s="83"/>
    </row>
    <row r="75" spans="1:29" ht="18" customHeight="1" x14ac:dyDescent="0.2">
      <c r="B75" s="79" t="s">
        <v>439</v>
      </c>
      <c r="C75" s="109"/>
      <c r="D75" s="83"/>
      <c r="E75" s="83"/>
      <c r="F75" s="83"/>
      <c r="G75" s="83"/>
      <c r="H75" s="85"/>
      <c r="I75" s="85"/>
      <c r="J75" s="109"/>
      <c r="K75" s="83"/>
      <c r="L75" s="83"/>
      <c r="M75" s="83"/>
      <c r="N75" s="85"/>
      <c r="O75" s="85"/>
      <c r="P75" s="83"/>
      <c r="Q75" s="83"/>
      <c r="R75" s="83"/>
      <c r="S75" s="83"/>
      <c r="T75" s="85"/>
      <c r="U75" s="85"/>
      <c r="V75" s="83"/>
      <c r="W75" s="83"/>
      <c r="X75" s="83"/>
      <c r="Y75" s="83"/>
      <c r="Z75" s="85"/>
      <c r="AA75" s="85"/>
      <c r="AB75" s="83"/>
      <c r="AC75" s="83"/>
    </row>
    <row r="76" spans="1:29" ht="18" customHeight="1" x14ac:dyDescent="0.2">
      <c r="B76" s="79" t="s">
        <v>32</v>
      </c>
      <c r="C76" s="109">
        <f>490/20</f>
        <v>24.5</v>
      </c>
      <c r="D76" s="52"/>
      <c r="E76" s="52"/>
      <c r="F76" s="52"/>
      <c r="G76" s="52"/>
      <c r="H76" s="52"/>
      <c r="I76" s="52"/>
      <c r="J76" s="109">
        <f>490/20</f>
        <v>24.5</v>
      </c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  <c r="AA76" s="52"/>
      <c r="AB76" s="52"/>
      <c r="AC76" s="52"/>
    </row>
    <row r="77" spans="1:29" ht="18" customHeight="1" x14ac:dyDescent="0.2">
      <c r="B77" s="62" t="s">
        <v>250</v>
      </c>
      <c r="C77" s="109"/>
      <c r="D77" s="52"/>
      <c r="E77" s="52"/>
      <c r="F77" s="52"/>
      <c r="G77" s="52"/>
      <c r="H77" s="52"/>
      <c r="I77" s="52"/>
      <c r="J77" s="109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  <c r="AA77" s="52"/>
      <c r="AB77" s="52"/>
      <c r="AC77" s="52"/>
    </row>
    <row r="78" spans="1:29" customFormat="1" ht="18" customHeight="1" x14ac:dyDescent="0.3">
      <c r="A78" s="36"/>
      <c r="B78" s="62" t="s">
        <v>126</v>
      </c>
      <c r="C78" s="109"/>
      <c r="D78" s="52"/>
      <c r="E78" s="52"/>
      <c r="F78" s="52"/>
      <c r="G78" s="52"/>
      <c r="H78" s="52"/>
      <c r="I78" s="52"/>
      <c r="J78" s="109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  <c r="AA78" s="52"/>
      <c r="AB78" s="52"/>
      <c r="AC78" s="52"/>
    </row>
    <row r="79" spans="1:29" ht="18" customHeight="1" x14ac:dyDescent="0.2">
      <c r="B79" s="62" t="s">
        <v>251</v>
      </c>
      <c r="C79" s="109"/>
      <c r="D79" s="52"/>
      <c r="E79" s="52"/>
      <c r="F79" s="52"/>
      <c r="G79" s="52"/>
      <c r="H79" s="52"/>
      <c r="I79" s="52"/>
      <c r="J79" s="109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  <c r="AA79" s="52"/>
      <c r="AB79" s="52"/>
      <c r="AC79" s="52"/>
    </row>
    <row r="80" spans="1:29" ht="18" customHeight="1" x14ac:dyDescent="0.2">
      <c r="B80" s="62" t="s">
        <v>252</v>
      </c>
      <c r="C80" s="110"/>
      <c r="D80" s="84"/>
      <c r="E80" s="84"/>
      <c r="F80" s="84"/>
      <c r="G80" s="84"/>
      <c r="H80" s="84"/>
      <c r="I80" s="84"/>
      <c r="J80" s="110"/>
      <c r="K80" s="84"/>
      <c r="L80" s="84"/>
      <c r="M80" s="84"/>
      <c r="N80" s="84"/>
      <c r="O80" s="84"/>
      <c r="P80" s="84"/>
      <c r="Q80" s="84"/>
      <c r="R80" s="84"/>
      <c r="S80" s="84"/>
      <c r="T80" s="84"/>
      <c r="U80" s="84"/>
      <c r="V80" s="84"/>
      <c r="W80" s="84"/>
      <c r="X80" s="84"/>
      <c r="Y80" s="84"/>
      <c r="Z80" s="84"/>
      <c r="AA80" s="84"/>
      <c r="AB80" s="84"/>
      <c r="AC80" s="84"/>
    </row>
    <row r="81" spans="1:29" ht="18" customHeight="1" x14ac:dyDescent="0.2">
      <c r="B81" s="62" t="s">
        <v>39</v>
      </c>
      <c r="C81" s="109"/>
      <c r="D81" s="52"/>
      <c r="E81" s="52"/>
      <c r="F81" s="52"/>
      <c r="G81" s="52"/>
      <c r="H81" s="52"/>
      <c r="I81" s="52"/>
      <c r="J81" s="109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  <c r="AA81" s="52"/>
      <c r="AB81" s="52"/>
      <c r="AC81" s="52"/>
    </row>
    <row r="82" spans="1:29" ht="18" customHeight="1" x14ac:dyDescent="0.2">
      <c r="B82" s="62" t="s">
        <v>253</v>
      </c>
      <c r="C82" s="109"/>
      <c r="D82" s="83"/>
      <c r="E82" s="83"/>
      <c r="F82" s="83"/>
      <c r="G82" s="83"/>
      <c r="H82" s="83"/>
      <c r="I82" s="83"/>
      <c r="J82" s="109"/>
      <c r="K82" s="83"/>
      <c r="L82" s="83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3"/>
      <c r="X82" s="83"/>
      <c r="Y82" s="83"/>
      <c r="Z82" s="83"/>
      <c r="AA82" s="83"/>
      <c r="AB82" s="83"/>
      <c r="AC82" s="83"/>
    </row>
    <row r="83" spans="1:29" ht="18" customHeight="1" x14ac:dyDescent="0.2">
      <c r="B83" s="79" t="s">
        <v>71</v>
      </c>
      <c r="C83" s="109"/>
      <c r="D83" s="52"/>
      <c r="E83" s="52"/>
      <c r="F83" s="52"/>
      <c r="G83" s="52"/>
      <c r="H83" s="52"/>
      <c r="I83" s="52"/>
      <c r="J83" s="109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  <c r="AA83" s="52"/>
      <c r="AB83" s="52"/>
      <c r="AC83" s="52"/>
    </row>
    <row r="84" spans="1:29" customFormat="1" ht="18" customHeight="1" x14ac:dyDescent="0.3">
      <c r="A84" s="36"/>
      <c r="B84" s="79" t="s">
        <v>438</v>
      </c>
      <c r="C84" s="109">
        <f>400/3.5</f>
        <v>114.28571428571429</v>
      </c>
      <c r="D84" s="52"/>
      <c r="E84" s="52"/>
      <c r="F84" s="52"/>
      <c r="G84" s="52"/>
      <c r="H84" s="52"/>
      <c r="I84" s="52"/>
      <c r="J84" s="109">
        <f>400/3.5</f>
        <v>114.28571428571429</v>
      </c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  <c r="AA84" s="52"/>
      <c r="AB84" s="52"/>
      <c r="AC84" s="52"/>
    </row>
    <row r="85" spans="1:29" customFormat="1" ht="18" customHeight="1" x14ac:dyDescent="0.3">
      <c r="A85" s="36"/>
      <c r="B85" s="79" t="s">
        <v>437</v>
      </c>
      <c r="C85" s="109"/>
      <c r="D85" s="52"/>
      <c r="E85" s="52"/>
      <c r="F85" s="52"/>
      <c r="G85" s="52"/>
      <c r="H85" s="82"/>
      <c r="I85" s="52"/>
      <c r="J85" s="109"/>
      <c r="K85" s="52"/>
      <c r="L85" s="52"/>
      <c r="M85" s="52"/>
      <c r="N85" s="82"/>
      <c r="O85" s="52"/>
      <c r="P85" s="52"/>
      <c r="Q85" s="52"/>
      <c r="R85" s="52"/>
      <c r="S85" s="52"/>
      <c r="T85" s="82"/>
      <c r="U85" s="52"/>
      <c r="V85" s="52"/>
      <c r="W85" s="52"/>
      <c r="X85" s="52"/>
      <c r="Y85" s="52"/>
      <c r="Z85" s="82"/>
      <c r="AA85" s="52"/>
      <c r="AB85" s="52"/>
      <c r="AC85" s="52"/>
    </row>
    <row r="86" spans="1:29" ht="18" customHeight="1" x14ac:dyDescent="0.2">
      <c r="B86" s="79" t="s">
        <v>254</v>
      </c>
      <c r="C86" s="109"/>
      <c r="D86" s="52"/>
      <c r="E86" s="52"/>
      <c r="F86" s="52"/>
      <c r="G86" s="52"/>
      <c r="H86" s="52"/>
      <c r="I86" s="52"/>
      <c r="J86" s="109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  <c r="AA86" s="52"/>
      <c r="AB86" s="52"/>
      <c r="AC86" s="52"/>
    </row>
    <row r="87" spans="1:29" ht="18" customHeight="1" x14ac:dyDescent="0.2">
      <c r="B87" s="79" t="s">
        <v>255</v>
      </c>
      <c r="C87" s="111">
        <v>80</v>
      </c>
      <c r="D87" s="52"/>
      <c r="E87" s="52"/>
      <c r="F87" s="52"/>
      <c r="G87" s="52"/>
      <c r="H87" s="80"/>
      <c r="I87" s="52"/>
      <c r="J87" s="111">
        <v>80</v>
      </c>
      <c r="K87" s="52"/>
      <c r="L87" s="80"/>
      <c r="M87" s="52"/>
      <c r="N87" s="80"/>
      <c r="O87" s="52"/>
      <c r="P87" s="52"/>
      <c r="Q87" s="52"/>
      <c r="R87" s="52"/>
      <c r="S87" s="52"/>
      <c r="T87" s="80"/>
      <c r="U87" s="52"/>
      <c r="V87" s="52"/>
      <c r="W87" s="52"/>
      <c r="X87" s="52"/>
      <c r="Y87" s="52"/>
      <c r="Z87" s="80"/>
      <c r="AA87" s="52"/>
      <c r="AB87" s="52"/>
      <c r="AC87" s="52"/>
    </row>
    <row r="88" spans="1:29" ht="18" customHeight="1" x14ac:dyDescent="0.2">
      <c r="B88" s="79" t="s">
        <v>436</v>
      </c>
      <c r="C88" s="111">
        <v>75</v>
      </c>
      <c r="D88" s="52"/>
      <c r="E88" s="52"/>
      <c r="F88" s="52"/>
      <c r="G88" s="52"/>
      <c r="H88" s="80"/>
      <c r="I88" s="52"/>
      <c r="J88" s="111">
        <v>75</v>
      </c>
      <c r="K88" s="52"/>
      <c r="L88" s="80"/>
      <c r="M88" s="52"/>
      <c r="N88" s="80"/>
      <c r="O88" s="52"/>
      <c r="P88" s="52"/>
      <c r="Q88" s="52"/>
      <c r="R88" s="52"/>
      <c r="S88" s="52"/>
      <c r="T88" s="80"/>
      <c r="U88" s="52"/>
      <c r="V88" s="52"/>
      <c r="W88" s="52"/>
      <c r="X88" s="52"/>
      <c r="Y88" s="52"/>
      <c r="Z88" s="80"/>
      <c r="AA88" s="52"/>
      <c r="AB88" s="52"/>
      <c r="AC88" s="52"/>
    </row>
    <row r="89" spans="1:29" ht="18" customHeight="1" x14ac:dyDescent="0.2">
      <c r="B89" s="62" t="s">
        <v>256</v>
      </c>
      <c r="C89" s="109"/>
      <c r="D89" s="52"/>
      <c r="E89" s="52"/>
      <c r="F89" s="52"/>
      <c r="G89" s="52"/>
      <c r="H89" s="52"/>
      <c r="I89" s="52"/>
      <c r="J89" s="109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  <c r="AA89" s="52"/>
      <c r="AB89" s="52"/>
      <c r="AC89" s="52"/>
    </row>
    <row r="90" spans="1:29" ht="18" customHeight="1" x14ac:dyDescent="0.2">
      <c r="B90" s="79" t="s">
        <v>47</v>
      </c>
      <c r="C90" s="109">
        <f>390/20</f>
        <v>19.5</v>
      </c>
      <c r="D90" s="52"/>
      <c r="E90" s="52"/>
      <c r="F90" s="52"/>
      <c r="G90" s="52"/>
      <c r="H90" s="52"/>
      <c r="I90" s="52"/>
      <c r="J90" s="109">
        <f>390/20</f>
        <v>19.5</v>
      </c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  <c r="AA90" s="52"/>
      <c r="AB90" s="52"/>
      <c r="AC90" s="52"/>
    </row>
    <row r="91" spans="1:29" ht="18" customHeight="1" x14ac:dyDescent="0.2">
      <c r="B91" s="79" t="s">
        <v>257</v>
      </c>
      <c r="C91" s="109"/>
      <c r="D91" s="52"/>
      <c r="E91" s="52"/>
      <c r="F91" s="52"/>
      <c r="G91" s="52"/>
      <c r="H91" s="52"/>
      <c r="I91" s="52"/>
      <c r="J91" s="109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  <c r="AA91" s="52"/>
      <c r="AB91" s="52"/>
      <c r="AC91" s="52"/>
    </row>
    <row r="92" spans="1:29" ht="18" customHeight="1" x14ac:dyDescent="0.2">
      <c r="B92" s="79" t="s">
        <v>258</v>
      </c>
      <c r="C92" s="109"/>
      <c r="D92" s="52"/>
      <c r="E92" s="52"/>
      <c r="F92" s="52"/>
      <c r="G92" s="52"/>
      <c r="H92" s="52"/>
      <c r="I92" s="52"/>
      <c r="J92" s="109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  <c r="AA92" s="52"/>
      <c r="AB92" s="52"/>
      <c r="AC92" s="52"/>
    </row>
    <row r="93" spans="1:29" ht="18" customHeight="1" x14ac:dyDescent="0.2">
      <c r="B93" s="62" t="s">
        <v>125</v>
      </c>
      <c r="C93" s="109"/>
      <c r="D93" s="52"/>
      <c r="E93" s="52"/>
      <c r="F93" s="52"/>
      <c r="G93" s="52"/>
      <c r="H93" s="52"/>
      <c r="I93" s="52"/>
      <c r="J93" s="109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  <c r="AA93" s="52"/>
      <c r="AB93" s="52"/>
      <c r="AC93" s="52"/>
    </row>
    <row r="94" spans="1:29" ht="18" customHeight="1" x14ac:dyDescent="0.2">
      <c r="B94" s="62" t="s">
        <v>259</v>
      </c>
      <c r="C94" s="109"/>
      <c r="D94" s="52"/>
      <c r="E94" s="52"/>
      <c r="F94" s="52"/>
      <c r="G94" s="52"/>
      <c r="H94" s="52"/>
      <c r="I94" s="52"/>
      <c r="J94" s="109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  <c r="AA94" s="52"/>
      <c r="AB94" s="52"/>
      <c r="AC94" s="52"/>
    </row>
    <row r="95" spans="1:29" ht="18" customHeight="1" x14ac:dyDescent="0.2">
      <c r="B95" s="62" t="s">
        <v>260</v>
      </c>
      <c r="C95" s="109"/>
      <c r="D95" s="52"/>
      <c r="E95" s="52"/>
      <c r="F95" s="52"/>
      <c r="G95" s="52"/>
      <c r="H95" s="52"/>
      <c r="I95" s="52"/>
      <c r="J95" s="109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  <c r="AA95" s="52"/>
      <c r="AB95" s="52"/>
      <c r="AC95" s="52"/>
    </row>
    <row r="96" spans="1:29" ht="18" customHeight="1" x14ac:dyDescent="0.2">
      <c r="B96" s="62" t="s">
        <v>261</v>
      </c>
      <c r="C96" s="109"/>
      <c r="D96" s="52"/>
      <c r="E96" s="52"/>
      <c r="F96" s="52"/>
      <c r="G96" s="52"/>
      <c r="H96" s="52"/>
      <c r="I96" s="52"/>
      <c r="J96" s="109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  <c r="AA96" s="52"/>
      <c r="AB96" s="52"/>
      <c r="AC96" s="52"/>
    </row>
    <row r="97" spans="1:29" ht="18" customHeight="1" x14ac:dyDescent="0.2">
      <c r="B97" s="62" t="s">
        <v>262</v>
      </c>
      <c r="C97" s="109"/>
      <c r="D97" s="52"/>
      <c r="E97" s="52"/>
      <c r="F97" s="52"/>
      <c r="G97" s="52"/>
      <c r="H97" s="82"/>
      <c r="I97" s="52"/>
      <c r="J97" s="109"/>
      <c r="K97" s="52"/>
      <c r="L97" s="52"/>
      <c r="M97" s="52"/>
      <c r="N97" s="82"/>
      <c r="O97" s="52"/>
      <c r="P97" s="52"/>
      <c r="Q97" s="52"/>
      <c r="R97" s="52"/>
      <c r="S97" s="52"/>
      <c r="T97" s="82"/>
      <c r="U97" s="52"/>
      <c r="V97" s="52"/>
      <c r="W97" s="52"/>
      <c r="X97" s="52"/>
      <c r="Y97" s="52"/>
      <c r="Z97" s="82"/>
      <c r="AA97" s="52"/>
      <c r="AB97" s="52"/>
      <c r="AC97" s="52"/>
    </row>
    <row r="98" spans="1:29" ht="18" customHeight="1" x14ac:dyDescent="0.2">
      <c r="B98" s="62" t="s">
        <v>55</v>
      </c>
      <c r="C98" s="109">
        <v>55</v>
      </c>
      <c r="D98" s="52"/>
      <c r="E98" s="52"/>
      <c r="F98" s="52"/>
      <c r="G98" s="52"/>
      <c r="H98" s="52"/>
      <c r="I98" s="52"/>
      <c r="J98" s="109">
        <v>55</v>
      </c>
      <c r="K98" s="52"/>
      <c r="L98" s="52"/>
      <c r="M98" s="52"/>
      <c r="N98" s="81"/>
      <c r="O98" s="52"/>
      <c r="P98" s="52"/>
      <c r="Q98" s="52"/>
      <c r="R98" s="52"/>
      <c r="S98" s="52"/>
      <c r="T98" s="81"/>
      <c r="U98" s="52"/>
      <c r="V98" s="52"/>
      <c r="W98" s="52"/>
      <c r="X98" s="52"/>
      <c r="Y98" s="52"/>
      <c r="Z98" s="81"/>
      <c r="AA98" s="52"/>
      <c r="AB98" s="52"/>
      <c r="AC98" s="52"/>
    </row>
    <row r="99" spans="1:29" ht="18" customHeight="1" x14ac:dyDescent="0.2">
      <c r="B99" s="62" t="s">
        <v>435</v>
      </c>
      <c r="C99" s="109"/>
      <c r="D99" s="52"/>
      <c r="E99" s="52"/>
      <c r="F99" s="52"/>
      <c r="G99" s="52"/>
      <c r="H99" s="52"/>
      <c r="I99" s="52"/>
      <c r="J99" s="109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  <c r="AA99" s="52"/>
      <c r="AB99" s="52"/>
      <c r="AC99" s="52"/>
    </row>
    <row r="100" spans="1:29" ht="18" customHeight="1" x14ac:dyDescent="0.2">
      <c r="B100" s="62" t="s">
        <v>434</v>
      </c>
      <c r="C100" s="109"/>
      <c r="D100" s="52"/>
      <c r="E100" s="52"/>
      <c r="F100" s="52"/>
      <c r="G100" s="52"/>
      <c r="H100" s="52"/>
      <c r="I100" s="52"/>
      <c r="J100" s="109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  <c r="AA100" s="52"/>
      <c r="AB100" s="52"/>
      <c r="AC100" s="52"/>
    </row>
    <row r="101" spans="1:29" ht="18" customHeight="1" x14ac:dyDescent="0.2">
      <c r="B101" s="62" t="s">
        <v>433</v>
      </c>
      <c r="C101" s="109"/>
      <c r="D101" s="52"/>
      <c r="E101" s="52"/>
      <c r="F101" s="52"/>
      <c r="G101" s="52"/>
      <c r="H101" s="52"/>
      <c r="I101" s="52"/>
      <c r="J101" s="109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  <c r="AA101" s="52"/>
      <c r="AB101" s="52"/>
      <c r="AC101" s="52"/>
    </row>
    <row r="102" spans="1:29" ht="18" customHeight="1" x14ac:dyDescent="0.2">
      <c r="B102" s="62" t="s">
        <v>263</v>
      </c>
      <c r="C102" s="109"/>
      <c r="D102" s="52"/>
      <c r="E102" s="52"/>
      <c r="F102" s="52"/>
      <c r="G102" s="52"/>
      <c r="H102" s="52"/>
      <c r="I102" s="52"/>
      <c r="J102" s="109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  <c r="AA102" s="52"/>
      <c r="AB102" s="52"/>
      <c r="AC102" s="52"/>
    </row>
    <row r="103" spans="1:29" customFormat="1" ht="18" customHeight="1" x14ac:dyDescent="0.3">
      <c r="A103" s="36"/>
      <c r="B103" s="62" t="s">
        <v>432</v>
      </c>
      <c r="C103" s="109">
        <f>650/20</f>
        <v>32.5</v>
      </c>
      <c r="D103" s="52"/>
      <c r="E103" s="52"/>
      <c r="F103" s="52"/>
      <c r="G103" s="52"/>
      <c r="H103" s="80"/>
      <c r="I103" s="52"/>
      <c r="J103" s="109">
        <f>650/20</f>
        <v>32.5</v>
      </c>
      <c r="K103" s="52"/>
      <c r="L103" s="52"/>
      <c r="M103" s="52"/>
      <c r="N103" s="80"/>
      <c r="O103" s="52"/>
      <c r="P103" s="52"/>
      <c r="Q103" s="52"/>
      <c r="R103" s="52"/>
      <c r="S103" s="52"/>
      <c r="T103" s="80"/>
      <c r="U103" s="52"/>
      <c r="V103" s="52"/>
      <c r="W103" s="52"/>
      <c r="X103" s="52"/>
      <c r="Y103" s="52"/>
      <c r="Z103" s="80"/>
      <c r="AA103" s="52"/>
      <c r="AB103" s="52"/>
      <c r="AC103" s="52"/>
    </row>
    <row r="104" spans="1:29" ht="18" customHeight="1" x14ac:dyDescent="0.2">
      <c r="B104" s="79" t="s">
        <v>264</v>
      </c>
      <c r="C104" s="109"/>
      <c r="D104" s="52"/>
      <c r="E104" s="52"/>
      <c r="F104" s="52"/>
      <c r="G104" s="52"/>
      <c r="H104" s="52"/>
      <c r="I104" s="52"/>
      <c r="J104" s="109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  <c r="AA104" s="52"/>
      <c r="AB104" s="52"/>
      <c r="AC104" s="52"/>
    </row>
    <row r="105" spans="1:29" ht="18" customHeight="1" x14ac:dyDescent="0.2">
      <c r="B105" s="79" t="s">
        <v>265</v>
      </c>
      <c r="C105" s="109"/>
      <c r="D105" s="52"/>
      <c r="E105" s="52"/>
      <c r="F105" s="52"/>
      <c r="G105" s="52"/>
      <c r="H105" s="52"/>
      <c r="I105" s="52"/>
      <c r="J105" s="109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  <c r="AA105" s="52"/>
      <c r="AB105" s="52"/>
      <c r="AC105" s="52"/>
    </row>
    <row r="106" spans="1:29" ht="18" customHeight="1" x14ac:dyDescent="0.2">
      <c r="B106" s="79" t="s">
        <v>43</v>
      </c>
      <c r="C106" s="109">
        <f>480/20</f>
        <v>24</v>
      </c>
      <c r="D106" s="52"/>
      <c r="E106" s="52"/>
      <c r="F106" s="52"/>
      <c r="G106" s="52"/>
      <c r="H106" s="52"/>
      <c r="I106" s="52"/>
      <c r="J106" s="109">
        <f>480/20</f>
        <v>24</v>
      </c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  <c r="AA106" s="52"/>
      <c r="AB106" s="52"/>
      <c r="AC106" s="52"/>
    </row>
    <row r="107" spans="1:29" ht="18" customHeight="1" x14ac:dyDescent="0.2">
      <c r="B107" s="62" t="s">
        <v>266</v>
      </c>
      <c r="C107" s="109">
        <f>330/6</f>
        <v>55</v>
      </c>
      <c r="D107" s="52"/>
      <c r="E107" s="52"/>
      <c r="F107" s="52"/>
      <c r="G107" s="52"/>
      <c r="H107" s="52"/>
      <c r="I107" s="52"/>
      <c r="J107" s="109">
        <f>330/6</f>
        <v>55</v>
      </c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  <c r="AA107" s="52"/>
      <c r="AB107" s="52"/>
      <c r="AC107" s="52"/>
    </row>
    <row r="108" spans="1:29" ht="18" customHeight="1" x14ac:dyDescent="0.2">
      <c r="B108" s="78" t="s">
        <v>267</v>
      </c>
      <c r="C108" s="102"/>
      <c r="D108" s="57"/>
      <c r="E108" s="57"/>
      <c r="F108" s="57"/>
      <c r="G108" s="57"/>
      <c r="H108" s="57"/>
      <c r="I108" s="57"/>
      <c r="J108" s="102"/>
      <c r="K108" s="57"/>
      <c r="L108" s="57"/>
      <c r="M108" s="57"/>
      <c r="N108" s="57"/>
      <c r="O108" s="57"/>
      <c r="P108" s="57"/>
      <c r="Q108" s="57"/>
      <c r="R108" s="57"/>
      <c r="S108" s="57"/>
      <c r="T108" s="57"/>
      <c r="U108" s="57"/>
      <c r="V108" s="57"/>
      <c r="W108" s="57"/>
      <c r="X108" s="57"/>
      <c r="Y108" s="57"/>
      <c r="Z108" s="57"/>
      <c r="AA108" s="57"/>
      <c r="AB108" s="57"/>
      <c r="AC108" s="57"/>
    </row>
    <row r="109" spans="1:29" ht="18" customHeight="1" x14ac:dyDescent="0.2">
      <c r="B109" s="77" t="s">
        <v>268</v>
      </c>
      <c r="C109" s="112"/>
      <c r="D109" s="76"/>
      <c r="E109" s="76"/>
      <c r="F109" s="76"/>
      <c r="G109" s="76"/>
      <c r="H109" s="76"/>
      <c r="I109" s="76"/>
      <c r="J109" s="112"/>
      <c r="K109" s="76"/>
      <c r="L109" s="76"/>
      <c r="M109" s="76"/>
      <c r="N109" s="76"/>
      <c r="O109" s="76"/>
      <c r="P109" s="76"/>
      <c r="Q109" s="76"/>
      <c r="R109" s="76"/>
      <c r="S109" s="76"/>
      <c r="T109" s="76"/>
      <c r="U109" s="76"/>
      <c r="V109" s="76"/>
      <c r="W109" s="76"/>
      <c r="X109" s="76"/>
      <c r="Y109" s="76"/>
      <c r="Z109" s="76"/>
      <c r="AA109" s="76"/>
      <c r="AB109" s="76"/>
      <c r="AC109" s="76"/>
    </row>
    <row r="110" spans="1:29" ht="18" customHeight="1" x14ac:dyDescent="0.2">
      <c r="B110" s="77" t="s">
        <v>269</v>
      </c>
      <c r="C110" s="112"/>
      <c r="D110" s="76"/>
      <c r="E110" s="76"/>
      <c r="F110" s="76"/>
      <c r="G110" s="76"/>
      <c r="H110" s="76"/>
      <c r="I110" s="76"/>
      <c r="J110" s="112"/>
      <c r="K110" s="76"/>
      <c r="L110" s="76"/>
      <c r="M110" s="76"/>
      <c r="N110" s="76"/>
      <c r="O110" s="76"/>
      <c r="P110" s="76"/>
      <c r="Q110" s="76"/>
      <c r="R110" s="76"/>
      <c r="S110" s="76"/>
      <c r="T110" s="76"/>
      <c r="U110" s="76"/>
      <c r="V110" s="76"/>
      <c r="W110" s="76"/>
      <c r="X110" s="76"/>
      <c r="Y110" s="76"/>
      <c r="Z110" s="76"/>
      <c r="AA110" s="76"/>
      <c r="AB110" s="76"/>
      <c r="AC110" s="76"/>
    </row>
    <row r="111" spans="1:29" ht="18" customHeight="1" x14ac:dyDescent="0.2">
      <c r="B111" s="75" t="s">
        <v>270</v>
      </c>
      <c r="C111" s="113"/>
      <c r="D111" s="74"/>
      <c r="E111" s="74"/>
      <c r="F111" s="74"/>
      <c r="G111" s="74"/>
      <c r="H111" s="74"/>
      <c r="I111" s="74"/>
      <c r="J111" s="113"/>
      <c r="K111" s="74"/>
      <c r="L111" s="74"/>
      <c r="M111" s="74"/>
      <c r="N111" s="74"/>
      <c r="O111" s="74"/>
      <c r="P111" s="74"/>
      <c r="Q111" s="74"/>
      <c r="R111" s="74"/>
      <c r="S111" s="74"/>
      <c r="T111" s="74"/>
      <c r="U111" s="74"/>
      <c r="V111" s="74"/>
      <c r="W111" s="74"/>
      <c r="X111" s="74"/>
      <c r="Y111" s="74"/>
      <c r="Z111" s="74"/>
      <c r="AA111" s="74"/>
      <c r="AB111" s="74"/>
      <c r="AC111" s="74"/>
    </row>
    <row r="112" spans="1:29" s="36" customFormat="1" ht="30" customHeight="1" x14ac:dyDescent="0.2">
      <c r="B112" s="73" t="s">
        <v>271</v>
      </c>
      <c r="C112" s="104"/>
      <c r="D112" s="72"/>
      <c r="E112" s="39"/>
      <c r="F112" s="71"/>
      <c r="G112" s="71"/>
      <c r="H112" s="39"/>
      <c r="I112" s="39"/>
      <c r="J112" s="104"/>
      <c r="K112" s="39"/>
      <c r="L112" s="71"/>
      <c r="M112" s="71"/>
      <c r="N112" s="39"/>
      <c r="O112" s="39"/>
      <c r="P112" s="39"/>
      <c r="Q112" s="39"/>
      <c r="R112" s="71"/>
      <c r="S112" s="71"/>
      <c r="T112" s="39"/>
      <c r="U112" s="39"/>
      <c r="V112" s="39"/>
      <c r="W112" s="39"/>
      <c r="X112" s="71"/>
      <c r="Y112" s="71"/>
      <c r="Z112" s="39"/>
      <c r="AA112" s="39"/>
      <c r="AB112" s="39"/>
      <c r="AC112" s="39"/>
    </row>
    <row r="113" spans="2:29" ht="18" customHeight="1" x14ac:dyDescent="0.2">
      <c r="B113" s="59" t="s">
        <v>272</v>
      </c>
      <c r="C113" s="108"/>
      <c r="D113" s="70"/>
      <c r="E113" s="70"/>
      <c r="F113" s="70"/>
      <c r="G113" s="70"/>
      <c r="H113" s="70"/>
      <c r="I113" s="70"/>
      <c r="J113" s="108"/>
      <c r="K113" s="70"/>
      <c r="L113" s="70"/>
      <c r="M113" s="70"/>
      <c r="N113" s="70"/>
      <c r="O113" s="70"/>
      <c r="P113" s="70"/>
      <c r="Q113" s="70"/>
      <c r="R113" s="70"/>
      <c r="S113" s="70"/>
      <c r="T113" s="70"/>
      <c r="U113" s="70"/>
      <c r="V113" s="70"/>
      <c r="W113" s="70"/>
      <c r="X113" s="70"/>
      <c r="Y113" s="70"/>
      <c r="Z113" s="70"/>
      <c r="AA113" s="70"/>
      <c r="AB113" s="70"/>
      <c r="AC113" s="70"/>
    </row>
    <row r="114" spans="2:29" ht="18" customHeight="1" x14ac:dyDescent="0.2">
      <c r="B114" s="54" t="s">
        <v>45</v>
      </c>
      <c r="C114" s="109"/>
      <c r="D114" s="52"/>
      <c r="E114" s="52"/>
      <c r="F114" s="52"/>
      <c r="G114" s="52"/>
      <c r="H114" s="52"/>
      <c r="I114" s="52"/>
      <c r="J114" s="109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  <c r="AA114" s="52"/>
      <c r="AB114" s="52"/>
      <c r="AC114" s="52"/>
    </row>
    <row r="115" spans="2:29" ht="18" customHeight="1" x14ac:dyDescent="0.2">
      <c r="B115" s="63" t="s">
        <v>248</v>
      </c>
      <c r="C115" s="109"/>
      <c r="D115" s="52"/>
      <c r="E115" s="52"/>
      <c r="F115" s="52"/>
      <c r="G115" s="52"/>
      <c r="H115" s="52"/>
      <c r="I115" s="52"/>
      <c r="J115" s="109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  <c r="AA115" s="52"/>
      <c r="AB115" s="52"/>
      <c r="AC115" s="52"/>
    </row>
    <row r="116" spans="2:29" ht="18" customHeight="1" x14ac:dyDescent="0.2">
      <c r="B116" s="54" t="s">
        <v>431</v>
      </c>
      <c r="C116" s="109"/>
      <c r="D116" s="52"/>
      <c r="E116" s="52"/>
      <c r="F116" s="52"/>
      <c r="G116" s="52"/>
      <c r="H116" s="52"/>
      <c r="I116" s="52"/>
      <c r="J116" s="109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  <c r="AA116" s="52"/>
      <c r="AB116" s="52"/>
      <c r="AC116" s="52"/>
    </row>
    <row r="117" spans="2:29" ht="18" customHeight="1" x14ac:dyDescent="0.2">
      <c r="B117" s="54" t="s">
        <v>430</v>
      </c>
      <c r="C117" s="109"/>
      <c r="D117" s="52"/>
      <c r="E117" s="52"/>
      <c r="F117" s="52"/>
      <c r="G117" s="52"/>
      <c r="H117" s="52"/>
      <c r="I117" s="52"/>
      <c r="J117" s="109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  <c r="AA117" s="52"/>
      <c r="AB117" s="52"/>
      <c r="AC117" s="52"/>
    </row>
    <row r="118" spans="2:29" ht="18" customHeight="1" x14ac:dyDescent="0.2">
      <c r="B118" s="63" t="s">
        <v>273</v>
      </c>
      <c r="C118" s="109"/>
      <c r="D118" s="52"/>
      <c r="E118" s="52"/>
      <c r="F118" s="52"/>
      <c r="G118" s="52"/>
      <c r="H118" s="52"/>
      <c r="I118" s="52"/>
      <c r="J118" s="109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  <c r="AA118" s="52"/>
      <c r="AB118" s="52"/>
      <c r="AC118" s="52"/>
    </row>
    <row r="119" spans="2:29" ht="18" customHeight="1" x14ac:dyDescent="0.2">
      <c r="B119" s="63" t="s">
        <v>274</v>
      </c>
      <c r="C119" s="109"/>
      <c r="D119" s="52"/>
      <c r="E119" s="52"/>
      <c r="F119" s="52"/>
      <c r="G119" s="52"/>
      <c r="H119" s="52"/>
      <c r="I119" s="52"/>
      <c r="J119" s="109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  <c r="AA119" s="52"/>
      <c r="AB119" s="52"/>
      <c r="AC119" s="52"/>
    </row>
    <row r="120" spans="2:29" ht="18" customHeight="1" x14ac:dyDescent="0.2">
      <c r="B120" s="63" t="s">
        <v>275</v>
      </c>
      <c r="C120" s="109"/>
      <c r="D120" s="52"/>
      <c r="E120" s="52"/>
      <c r="F120" s="52"/>
      <c r="G120" s="52"/>
      <c r="H120" s="52"/>
      <c r="I120" s="52"/>
      <c r="J120" s="109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  <c r="AA120" s="52"/>
      <c r="AB120" s="52"/>
      <c r="AC120" s="52"/>
    </row>
    <row r="121" spans="2:29" ht="18" customHeight="1" x14ac:dyDescent="0.2">
      <c r="B121" s="63" t="s">
        <v>276</v>
      </c>
      <c r="C121" s="109"/>
      <c r="D121" s="52"/>
      <c r="E121" s="52"/>
      <c r="F121" s="52"/>
      <c r="G121" s="52"/>
      <c r="H121" s="52"/>
      <c r="I121" s="52"/>
      <c r="J121" s="109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  <c r="AA121" s="52"/>
      <c r="AB121" s="52"/>
      <c r="AC121" s="52"/>
    </row>
    <row r="122" spans="2:29" ht="18" customHeight="1" x14ac:dyDescent="0.2">
      <c r="B122" s="54" t="s">
        <v>277</v>
      </c>
      <c r="C122" s="109"/>
      <c r="D122" s="52"/>
      <c r="E122" s="52"/>
      <c r="F122" s="52"/>
      <c r="G122" s="52"/>
      <c r="H122" s="52"/>
      <c r="I122" s="52"/>
      <c r="J122" s="109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  <c r="AA122" s="52"/>
      <c r="AB122" s="52"/>
      <c r="AC122" s="52"/>
    </row>
    <row r="123" spans="2:29" ht="18" customHeight="1" x14ac:dyDescent="0.2">
      <c r="B123" s="54" t="s">
        <v>278</v>
      </c>
      <c r="C123" s="109"/>
      <c r="D123" s="52"/>
      <c r="E123" s="52"/>
      <c r="F123" s="52"/>
      <c r="G123" s="52"/>
      <c r="H123" s="52"/>
      <c r="I123" s="52"/>
      <c r="J123" s="109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  <c r="AA123" s="52"/>
      <c r="AB123" s="52"/>
      <c r="AC123" s="52"/>
    </row>
    <row r="124" spans="2:29" ht="18" customHeight="1" x14ac:dyDescent="0.2">
      <c r="B124" s="45"/>
      <c r="C124" s="105"/>
      <c r="D124" s="67"/>
      <c r="E124" s="67"/>
      <c r="F124" s="67"/>
      <c r="G124" s="67"/>
      <c r="H124" s="67"/>
      <c r="I124" s="67"/>
      <c r="J124" s="105"/>
      <c r="K124" s="67"/>
      <c r="L124" s="67"/>
      <c r="M124" s="67"/>
      <c r="N124" s="67"/>
      <c r="O124" s="67"/>
      <c r="P124" s="67"/>
      <c r="Q124" s="67"/>
      <c r="R124" s="67"/>
      <c r="S124" s="67"/>
      <c r="T124" s="67"/>
      <c r="U124" s="67"/>
      <c r="V124" s="67"/>
      <c r="W124" s="67"/>
      <c r="X124" s="67"/>
      <c r="Y124" s="67"/>
      <c r="Z124" s="67"/>
      <c r="AA124" s="67"/>
      <c r="AB124" s="67"/>
      <c r="AC124" s="67"/>
    </row>
    <row r="125" spans="2:29" ht="18" customHeight="1" x14ac:dyDescent="0.2">
      <c r="B125" s="59" t="s">
        <v>279</v>
      </c>
      <c r="C125" s="114"/>
      <c r="D125" s="58"/>
      <c r="E125" s="58"/>
      <c r="F125" s="58"/>
      <c r="G125" s="58"/>
      <c r="H125" s="58"/>
      <c r="I125" s="58"/>
      <c r="J125" s="114"/>
      <c r="K125" s="58"/>
      <c r="L125" s="58"/>
      <c r="M125" s="58"/>
      <c r="N125" s="58"/>
      <c r="O125" s="58"/>
      <c r="P125" s="58"/>
      <c r="Q125" s="58"/>
      <c r="R125" s="58"/>
      <c r="S125" s="58"/>
      <c r="T125" s="58"/>
      <c r="U125" s="58"/>
      <c r="V125" s="58"/>
      <c r="W125" s="58"/>
      <c r="X125" s="58"/>
      <c r="Y125" s="58"/>
      <c r="Z125" s="58"/>
      <c r="AA125" s="58"/>
      <c r="AB125" s="58"/>
      <c r="AC125" s="58"/>
    </row>
    <row r="126" spans="2:29" ht="18" customHeight="1" x14ac:dyDescent="0.2">
      <c r="B126" s="63" t="s">
        <v>280</v>
      </c>
      <c r="C126" s="109"/>
      <c r="D126" s="52"/>
      <c r="E126" s="52"/>
      <c r="F126" s="52"/>
      <c r="G126" s="52"/>
      <c r="H126" s="52"/>
      <c r="I126" s="52"/>
      <c r="J126" s="109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  <c r="AA126" s="52"/>
      <c r="AB126" s="52"/>
      <c r="AC126" s="52"/>
    </row>
    <row r="127" spans="2:29" ht="18" customHeight="1" x14ac:dyDescent="0.2">
      <c r="B127" s="63" t="s">
        <v>281</v>
      </c>
      <c r="C127" s="109"/>
      <c r="D127" s="52"/>
      <c r="E127" s="52"/>
      <c r="F127" s="52"/>
      <c r="G127" s="52"/>
      <c r="H127" s="52"/>
      <c r="I127" s="52"/>
      <c r="J127" s="109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  <c r="AA127" s="52"/>
      <c r="AB127" s="52"/>
      <c r="AC127" s="52"/>
    </row>
    <row r="128" spans="2:29" ht="18" customHeight="1" x14ac:dyDescent="0.2">
      <c r="B128" s="54" t="s">
        <v>282</v>
      </c>
      <c r="C128" s="109"/>
      <c r="D128" s="52"/>
      <c r="E128" s="52"/>
      <c r="F128" s="52"/>
      <c r="G128" s="52"/>
      <c r="H128" s="52"/>
      <c r="I128" s="52"/>
      <c r="J128" s="109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  <c r="AA128" s="52"/>
      <c r="AB128" s="52"/>
      <c r="AC128" s="52"/>
    </row>
    <row r="129" spans="1:29" ht="18" customHeight="1" x14ac:dyDescent="0.2">
      <c r="B129" s="54" t="s">
        <v>283</v>
      </c>
      <c r="C129" s="109">
        <f>233.63/5</f>
        <v>46.725999999999999</v>
      </c>
      <c r="D129" s="52"/>
      <c r="E129" s="52"/>
      <c r="F129" s="52"/>
      <c r="G129" s="52"/>
      <c r="H129" s="52"/>
      <c r="I129" s="52"/>
      <c r="J129" s="109">
        <f>233.63/5</f>
        <v>46.725999999999999</v>
      </c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  <c r="AA129" s="52"/>
      <c r="AB129" s="52"/>
      <c r="AC129" s="52"/>
    </row>
    <row r="130" spans="1:29" ht="18" customHeight="1" x14ac:dyDescent="0.2">
      <c r="B130" s="54" t="s">
        <v>284</v>
      </c>
      <c r="C130" s="109"/>
      <c r="D130" s="52"/>
      <c r="E130" s="52"/>
      <c r="F130" s="52"/>
      <c r="G130" s="52"/>
      <c r="H130" s="52"/>
      <c r="I130" s="52"/>
      <c r="J130" s="109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  <c r="AA130" s="52"/>
      <c r="AB130" s="52"/>
      <c r="AC130" s="52"/>
    </row>
    <row r="131" spans="1:29" customFormat="1" ht="18" customHeight="1" x14ac:dyDescent="0.3">
      <c r="A131" s="36"/>
      <c r="B131" s="54" t="s">
        <v>429</v>
      </c>
      <c r="C131" s="109"/>
      <c r="D131" s="52"/>
      <c r="E131" s="52"/>
      <c r="F131" s="52"/>
      <c r="G131" s="52"/>
      <c r="H131" s="52"/>
      <c r="I131" s="52"/>
      <c r="J131" s="109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  <c r="AA131" s="52"/>
      <c r="AB131" s="52"/>
      <c r="AC131" s="52"/>
    </row>
    <row r="132" spans="1:29" ht="18" customHeight="1" x14ac:dyDescent="0.2">
      <c r="B132" s="54" t="s">
        <v>428</v>
      </c>
      <c r="C132" s="109">
        <f>292.89/5</f>
        <v>58.577999999999996</v>
      </c>
      <c r="D132" s="52"/>
      <c r="E132" s="52"/>
      <c r="F132" s="52"/>
      <c r="G132" s="52"/>
      <c r="H132" s="52"/>
      <c r="I132" s="52"/>
      <c r="J132" s="109">
        <f>292.89/5</f>
        <v>58.577999999999996</v>
      </c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  <c r="AA132" s="52"/>
      <c r="AB132" s="52"/>
      <c r="AC132" s="52"/>
    </row>
    <row r="133" spans="1:29" ht="18" customHeight="1" x14ac:dyDescent="0.2">
      <c r="B133" s="63" t="s">
        <v>285</v>
      </c>
      <c r="C133" s="109"/>
      <c r="D133" s="52"/>
      <c r="E133" s="52"/>
      <c r="F133" s="52"/>
      <c r="G133" s="52"/>
      <c r="H133" s="52"/>
      <c r="I133" s="52"/>
      <c r="J133" s="109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  <c r="AA133" s="52"/>
      <c r="AB133" s="52"/>
      <c r="AC133" s="52"/>
    </row>
    <row r="134" spans="1:29" customFormat="1" ht="18" customHeight="1" x14ac:dyDescent="0.3">
      <c r="A134" s="36"/>
      <c r="B134" s="54" t="s">
        <v>427</v>
      </c>
      <c r="C134" s="109"/>
      <c r="D134" s="52"/>
      <c r="E134" s="52"/>
      <c r="F134" s="52"/>
      <c r="G134" s="52"/>
      <c r="H134" s="52"/>
      <c r="I134" s="52"/>
      <c r="J134" s="109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  <c r="AA134" s="52"/>
      <c r="AB134" s="52"/>
      <c r="AC134" s="52"/>
    </row>
    <row r="135" spans="1:29" ht="18" customHeight="1" x14ac:dyDescent="0.2">
      <c r="B135" s="54" t="s">
        <v>286</v>
      </c>
      <c r="C135" s="109"/>
      <c r="D135" s="52"/>
      <c r="E135" s="52"/>
      <c r="F135" s="52"/>
      <c r="G135" s="52"/>
      <c r="H135" s="52"/>
      <c r="I135" s="52"/>
      <c r="J135" s="109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  <c r="AA135" s="52"/>
      <c r="AB135" s="52"/>
      <c r="AC135" s="52"/>
    </row>
    <row r="136" spans="1:29" ht="18" customHeight="1" x14ac:dyDescent="0.2">
      <c r="B136" s="54" t="s">
        <v>287</v>
      </c>
      <c r="C136" s="109"/>
      <c r="D136" s="52"/>
      <c r="E136" s="52"/>
      <c r="F136" s="52"/>
      <c r="G136" s="52"/>
      <c r="H136" s="52"/>
      <c r="I136" s="52"/>
      <c r="J136" s="109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  <c r="AA136" s="52"/>
      <c r="AB136" s="52"/>
      <c r="AC136" s="52"/>
    </row>
    <row r="137" spans="1:29" ht="18" customHeight="1" x14ac:dyDescent="0.2">
      <c r="B137" s="63" t="s">
        <v>426</v>
      </c>
      <c r="C137" s="109"/>
      <c r="D137" s="52"/>
      <c r="E137" s="52"/>
      <c r="F137" s="52"/>
      <c r="G137" s="52"/>
      <c r="H137" s="52"/>
      <c r="I137" s="52"/>
      <c r="J137" s="109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  <c r="AA137" s="52"/>
      <c r="AB137" s="52"/>
      <c r="AC137" s="52"/>
    </row>
    <row r="138" spans="1:29" ht="18" customHeight="1" x14ac:dyDescent="0.2">
      <c r="B138" s="54" t="s">
        <v>288</v>
      </c>
      <c r="C138" s="109"/>
      <c r="D138" s="52"/>
      <c r="E138" s="52"/>
      <c r="F138" s="52"/>
      <c r="G138" s="52"/>
      <c r="H138" s="52"/>
      <c r="I138" s="52"/>
      <c r="J138" s="109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  <c r="AA138" s="52"/>
      <c r="AB138" s="52"/>
      <c r="AC138" s="52"/>
    </row>
    <row r="139" spans="1:29" ht="18" customHeight="1" x14ac:dyDescent="0.2">
      <c r="B139" s="54" t="s">
        <v>289</v>
      </c>
      <c r="C139" s="109"/>
      <c r="D139" s="52"/>
      <c r="E139" s="52"/>
      <c r="F139" s="52"/>
      <c r="G139" s="52"/>
      <c r="H139" s="52"/>
      <c r="I139" s="52"/>
      <c r="J139" s="109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  <c r="AA139" s="52"/>
      <c r="AB139" s="52"/>
      <c r="AC139" s="52"/>
    </row>
    <row r="140" spans="1:29" ht="18" customHeight="1" x14ac:dyDescent="0.2">
      <c r="B140" s="54" t="s">
        <v>425</v>
      </c>
      <c r="C140" s="109"/>
      <c r="D140" s="52"/>
      <c r="E140" s="52"/>
      <c r="F140" s="52"/>
      <c r="G140" s="52"/>
      <c r="H140" s="52"/>
      <c r="I140" s="52"/>
      <c r="J140" s="109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  <c r="AA140" s="52"/>
      <c r="AB140" s="52"/>
      <c r="AC140" s="52"/>
    </row>
    <row r="141" spans="1:29" ht="18" customHeight="1" x14ac:dyDescent="0.2">
      <c r="B141" s="54" t="s">
        <v>424</v>
      </c>
      <c r="C141" s="109"/>
      <c r="D141" s="52"/>
      <c r="E141" s="52"/>
      <c r="F141" s="52"/>
      <c r="G141" s="52"/>
      <c r="H141" s="52"/>
      <c r="I141" s="52"/>
      <c r="J141" s="109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  <c r="AA141" s="52"/>
      <c r="AB141" s="52"/>
      <c r="AC141" s="52"/>
    </row>
    <row r="142" spans="1:29" ht="18" customHeight="1" x14ac:dyDescent="0.2">
      <c r="B142" s="54" t="s">
        <v>290</v>
      </c>
      <c r="C142" s="109"/>
      <c r="D142" s="52"/>
      <c r="E142" s="52"/>
      <c r="F142" s="52"/>
      <c r="G142" s="52"/>
      <c r="H142" s="52"/>
      <c r="I142" s="52"/>
      <c r="J142" s="109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  <c r="AA142" s="52"/>
      <c r="AB142" s="52"/>
      <c r="AC142" s="52"/>
    </row>
    <row r="143" spans="1:29" ht="18" customHeight="1" x14ac:dyDescent="0.2">
      <c r="B143" s="54" t="s">
        <v>291</v>
      </c>
      <c r="C143" s="109"/>
      <c r="D143" s="52"/>
      <c r="E143" s="52"/>
      <c r="F143" s="52"/>
      <c r="G143" s="52"/>
      <c r="H143" s="52"/>
      <c r="I143" s="52"/>
      <c r="J143" s="109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  <c r="AA143" s="52"/>
      <c r="AB143" s="52"/>
      <c r="AC143" s="52"/>
    </row>
    <row r="144" spans="1:29" ht="18" customHeight="1" x14ac:dyDescent="0.2">
      <c r="B144" s="54" t="s">
        <v>292</v>
      </c>
      <c r="C144" s="109"/>
      <c r="D144" s="52"/>
      <c r="E144" s="52"/>
      <c r="F144" s="52"/>
      <c r="G144" s="52"/>
      <c r="H144" s="52"/>
      <c r="I144" s="52"/>
      <c r="J144" s="109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  <c r="AA144" s="52"/>
      <c r="AB144" s="52"/>
      <c r="AC144" s="52"/>
    </row>
    <row r="145" spans="1:29" ht="18" customHeight="1" x14ac:dyDescent="0.2">
      <c r="B145" s="54" t="s">
        <v>293</v>
      </c>
      <c r="C145" s="109"/>
      <c r="D145" s="52"/>
      <c r="E145" s="52"/>
      <c r="F145" s="52"/>
      <c r="G145" s="52"/>
      <c r="H145" s="52"/>
      <c r="I145" s="52"/>
      <c r="J145" s="109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  <c r="AA145" s="52"/>
      <c r="AB145" s="52"/>
      <c r="AC145" s="52"/>
    </row>
    <row r="146" spans="1:29" ht="18" customHeight="1" x14ac:dyDescent="0.2">
      <c r="B146" s="54" t="s">
        <v>294</v>
      </c>
      <c r="C146" s="109"/>
      <c r="D146" s="52"/>
      <c r="E146" s="52"/>
      <c r="F146" s="52"/>
      <c r="G146" s="52"/>
      <c r="H146" s="52"/>
      <c r="I146" s="52"/>
      <c r="J146" s="109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  <c r="AA146" s="52"/>
      <c r="AB146" s="52"/>
      <c r="AC146" s="52"/>
    </row>
    <row r="147" spans="1:29" ht="18" customHeight="1" x14ac:dyDescent="0.2">
      <c r="B147" s="62" t="s">
        <v>295</v>
      </c>
      <c r="C147" s="109"/>
      <c r="D147" s="52"/>
      <c r="E147" s="52"/>
      <c r="F147" s="52"/>
      <c r="G147" s="52"/>
      <c r="H147" s="52"/>
      <c r="I147" s="52"/>
      <c r="J147" s="109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  <c r="AA147" s="52"/>
      <c r="AB147" s="52"/>
      <c r="AC147" s="52"/>
    </row>
    <row r="148" spans="1:29" ht="18" customHeight="1" x14ac:dyDescent="0.2">
      <c r="B148" s="69" t="s">
        <v>296</v>
      </c>
      <c r="C148" s="109"/>
      <c r="D148" s="52"/>
      <c r="E148" s="52"/>
      <c r="F148" s="52"/>
      <c r="G148" s="52"/>
      <c r="H148" s="52"/>
      <c r="I148" s="52"/>
      <c r="J148" s="109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  <c r="AA148" s="52"/>
      <c r="AB148" s="52"/>
      <c r="AC148" s="52"/>
    </row>
    <row r="149" spans="1:29" ht="18" customHeight="1" x14ac:dyDescent="0.2">
      <c r="B149" s="54" t="s">
        <v>423</v>
      </c>
      <c r="C149" s="109"/>
      <c r="D149" s="52"/>
      <c r="E149" s="52"/>
      <c r="F149" s="52"/>
      <c r="G149" s="52"/>
      <c r="H149" s="52"/>
      <c r="I149" s="52"/>
      <c r="J149" s="109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  <c r="AA149" s="52"/>
      <c r="AB149" s="52"/>
      <c r="AC149" s="52"/>
    </row>
    <row r="150" spans="1:29" ht="18" customHeight="1" x14ac:dyDescent="0.2">
      <c r="B150" s="54" t="s">
        <v>422</v>
      </c>
      <c r="C150" s="109"/>
      <c r="D150" s="52"/>
      <c r="E150" s="52"/>
      <c r="F150" s="52"/>
      <c r="G150" s="52"/>
      <c r="H150" s="52"/>
      <c r="I150" s="52"/>
      <c r="J150" s="109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  <c r="AA150" s="52"/>
      <c r="AB150" s="52"/>
      <c r="AC150" s="52"/>
    </row>
    <row r="151" spans="1:29" ht="18" customHeight="1" x14ac:dyDescent="0.2">
      <c r="B151" s="54" t="s">
        <v>421</v>
      </c>
      <c r="C151" s="109"/>
      <c r="D151" s="52"/>
      <c r="E151" s="52"/>
      <c r="F151" s="52"/>
      <c r="G151" s="52"/>
      <c r="H151" s="52"/>
      <c r="I151" s="52"/>
      <c r="J151" s="109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  <c r="AA151" s="52"/>
      <c r="AB151" s="52"/>
      <c r="AC151" s="52"/>
    </row>
    <row r="152" spans="1:29" ht="18" customHeight="1" x14ac:dyDescent="0.2">
      <c r="B152" s="54" t="s">
        <v>420</v>
      </c>
      <c r="C152" s="109"/>
      <c r="D152" s="52"/>
      <c r="E152" s="52"/>
      <c r="F152" s="52"/>
      <c r="G152" s="52"/>
      <c r="H152" s="52"/>
      <c r="I152" s="52"/>
      <c r="J152" s="109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  <c r="AA152" s="52"/>
      <c r="AB152" s="52"/>
      <c r="AC152" s="52"/>
    </row>
    <row r="153" spans="1:29" ht="18" customHeight="1" x14ac:dyDescent="0.2">
      <c r="B153" s="54" t="s">
        <v>419</v>
      </c>
      <c r="C153" s="109"/>
      <c r="D153" s="52"/>
      <c r="E153" s="52"/>
      <c r="F153" s="52"/>
      <c r="G153" s="52"/>
      <c r="H153" s="52"/>
      <c r="I153" s="52"/>
      <c r="J153" s="109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  <c r="AA153" s="52"/>
      <c r="AB153" s="52"/>
      <c r="AC153" s="52"/>
    </row>
    <row r="154" spans="1:29" customFormat="1" ht="18" customHeight="1" x14ac:dyDescent="0.3">
      <c r="A154" s="36"/>
      <c r="B154" s="54" t="s">
        <v>418</v>
      </c>
      <c r="C154" s="109"/>
      <c r="D154" s="52"/>
      <c r="E154" s="52"/>
      <c r="F154" s="52"/>
      <c r="G154" s="52"/>
      <c r="H154" s="52"/>
      <c r="I154" s="52"/>
      <c r="J154" s="109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  <c r="AA154" s="52"/>
      <c r="AB154" s="52"/>
      <c r="AC154" s="52"/>
    </row>
    <row r="155" spans="1:29" customFormat="1" ht="18" customHeight="1" x14ac:dyDescent="0.3">
      <c r="A155" s="36"/>
      <c r="B155" s="54" t="s">
        <v>417</v>
      </c>
      <c r="C155" s="109"/>
      <c r="D155" s="52"/>
      <c r="E155" s="52"/>
      <c r="F155" s="52"/>
      <c r="G155" s="52"/>
      <c r="H155" s="52"/>
      <c r="I155" s="52"/>
      <c r="J155" s="109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  <c r="AA155" s="52"/>
      <c r="AB155" s="52"/>
      <c r="AC155" s="52"/>
    </row>
    <row r="156" spans="1:29" customFormat="1" ht="18" customHeight="1" x14ac:dyDescent="0.3">
      <c r="A156" s="36"/>
      <c r="B156" s="54" t="s">
        <v>416</v>
      </c>
      <c r="C156" s="109"/>
      <c r="D156" s="52"/>
      <c r="E156" s="52"/>
      <c r="F156" s="52"/>
      <c r="G156" s="52"/>
      <c r="H156" s="52"/>
      <c r="I156" s="52"/>
      <c r="J156" s="109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  <c r="AA156" s="52"/>
      <c r="AB156" s="52"/>
      <c r="AC156" s="52"/>
    </row>
    <row r="157" spans="1:29" ht="18" customHeight="1" x14ac:dyDescent="0.2">
      <c r="B157" s="54" t="s">
        <v>297</v>
      </c>
      <c r="C157" s="109"/>
      <c r="D157" s="52"/>
      <c r="E157" s="52"/>
      <c r="F157" s="52"/>
      <c r="G157" s="52"/>
      <c r="H157" s="52"/>
      <c r="I157" s="52"/>
      <c r="J157" s="109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  <c r="AA157" s="52"/>
      <c r="AB157" s="52"/>
      <c r="AC157" s="52"/>
    </row>
    <row r="158" spans="1:29" ht="18" customHeight="1" x14ac:dyDescent="0.2">
      <c r="B158" s="54" t="s">
        <v>298</v>
      </c>
      <c r="C158" s="109"/>
      <c r="D158" s="52"/>
      <c r="E158" s="52"/>
      <c r="F158" s="52"/>
      <c r="G158" s="52"/>
      <c r="H158" s="52"/>
      <c r="I158" s="52"/>
      <c r="J158" s="109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  <c r="AA158" s="52"/>
      <c r="AB158" s="52"/>
      <c r="AC158" s="52"/>
    </row>
    <row r="159" spans="1:29" ht="18" customHeight="1" x14ac:dyDescent="0.2">
      <c r="B159" s="54" t="s">
        <v>415</v>
      </c>
      <c r="C159" s="109"/>
      <c r="D159" s="52"/>
      <c r="E159" s="52"/>
      <c r="F159" s="52"/>
      <c r="G159" s="52"/>
      <c r="H159" s="52"/>
      <c r="I159" s="52"/>
      <c r="J159" s="109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  <c r="AA159" s="52"/>
      <c r="AB159" s="52"/>
      <c r="AC159" s="52"/>
    </row>
    <row r="160" spans="1:29" customFormat="1" ht="18" customHeight="1" x14ac:dyDescent="0.3">
      <c r="A160" s="36"/>
      <c r="B160" s="54" t="s">
        <v>414</v>
      </c>
      <c r="C160" s="109"/>
      <c r="D160" s="52"/>
      <c r="E160" s="52"/>
      <c r="F160" s="52"/>
      <c r="G160" s="52"/>
      <c r="H160" s="52"/>
      <c r="I160" s="52"/>
      <c r="J160" s="109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  <c r="AA160" s="52"/>
      <c r="AB160" s="52"/>
      <c r="AC160" s="52"/>
    </row>
    <row r="161" spans="1:29" ht="18" customHeight="1" x14ac:dyDescent="0.2">
      <c r="B161" s="54" t="s">
        <v>299</v>
      </c>
      <c r="C161" s="109">
        <f>142.04/3</f>
        <v>47.346666666666664</v>
      </c>
      <c r="D161" s="52"/>
      <c r="E161" s="52"/>
      <c r="F161" s="52"/>
      <c r="G161" s="52"/>
      <c r="H161" s="52"/>
      <c r="I161" s="52"/>
      <c r="J161" s="109">
        <f>142.04/3</f>
        <v>47.346666666666664</v>
      </c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  <c r="AA161" s="52"/>
      <c r="AB161" s="52"/>
      <c r="AC161" s="52"/>
    </row>
    <row r="162" spans="1:29" ht="18" customHeight="1" x14ac:dyDescent="0.2">
      <c r="B162" s="54" t="s">
        <v>300</v>
      </c>
      <c r="C162" s="109"/>
      <c r="D162" s="52"/>
      <c r="E162" s="52"/>
      <c r="F162" s="52"/>
      <c r="G162" s="52"/>
      <c r="H162" s="52"/>
      <c r="I162" s="52"/>
      <c r="J162" s="109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  <c r="AA162" s="52"/>
      <c r="AB162" s="52"/>
      <c r="AC162" s="52"/>
    </row>
    <row r="163" spans="1:29" ht="18" customHeight="1" x14ac:dyDescent="0.2">
      <c r="B163" s="61" t="s">
        <v>413</v>
      </c>
      <c r="C163" s="109"/>
      <c r="D163" s="52"/>
      <c r="E163" s="52"/>
      <c r="F163" s="52"/>
      <c r="G163" s="52"/>
      <c r="H163" s="52"/>
      <c r="I163" s="52"/>
      <c r="J163" s="109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  <c r="AA163" s="52"/>
      <c r="AB163" s="52"/>
      <c r="AC163" s="52"/>
    </row>
    <row r="164" spans="1:29" ht="18" customHeight="1" x14ac:dyDescent="0.2">
      <c r="B164" s="61" t="s">
        <v>301</v>
      </c>
      <c r="C164" s="109"/>
      <c r="D164" s="52"/>
      <c r="E164" s="52"/>
      <c r="F164" s="52"/>
      <c r="G164" s="52"/>
      <c r="H164" s="52"/>
      <c r="I164" s="52"/>
      <c r="J164" s="109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  <c r="AA164" s="52"/>
      <c r="AB164" s="52"/>
      <c r="AC164" s="52"/>
    </row>
    <row r="165" spans="1:29" ht="18" customHeight="1" x14ac:dyDescent="0.2">
      <c r="B165" s="54" t="s">
        <v>302</v>
      </c>
      <c r="C165" s="109"/>
      <c r="D165" s="52"/>
      <c r="E165" s="52"/>
      <c r="F165" s="52"/>
      <c r="G165" s="52"/>
      <c r="H165" s="52"/>
      <c r="I165" s="52"/>
      <c r="J165" s="109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  <c r="AA165" s="52"/>
      <c r="AB165" s="52"/>
      <c r="AC165" s="52"/>
    </row>
    <row r="166" spans="1:29" ht="18" customHeight="1" x14ac:dyDescent="0.2">
      <c r="A166" s="36" t="s">
        <v>412</v>
      </c>
      <c r="B166" s="61" t="s">
        <v>303</v>
      </c>
      <c r="C166" s="109"/>
      <c r="D166" s="52"/>
      <c r="E166" s="52"/>
      <c r="F166" s="52"/>
      <c r="G166" s="52"/>
      <c r="H166" s="52"/>
      <c r="I166" s="52"/>
      <c r="J166" s="109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  <c r="AA166" s="52"/>
      <c r="AB166" s="52"/>
      <c r="AC166" s="52"/>
    </row>
    <row r="167" spans="1:29" ht="18" customHeight="1" x14ac:dyDescent="0.2">
      <c r="A167" s="36" t="s">
        <v>412</v>
      </c>
      <c r="B167" s="61" t="s">
        <v>304</v>
      </c>
      <c r="C167" s="109"/>
      <c r="D167" s="52"/>
      <c r="E167" s="52"/>
      <c r="F167" s="52"/>
      <c r="G167" s="52"/>
      <c r="H167" s="52"/>
      <c r="I167" s="52"/>
      <c r="J167" s="109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  <c r="AA167" s="52"/>
      <c r="AB167" s="52"/>
      <c r="AC167" s="52"/>
    </row>
    <row r="168" spans="1:29" ht="18" customHeight="1" x14ac:dyDescent="0.2">
      <c r="B168" s="61" t="s">
        <v>305</v>
      </c>
      <c r="C168" s="109"/>
      <c r="D168" s="52"/>
      <c r="E168" s="52"/>
      <c r="F168" s="52"/>
      <c r="G168" s="52"/>
      <c r="H168" s="52"/>
      <c r="I168" s="52"/>
      <c r="J168" s="109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  <c r="AA168" s="52"/>
      <c r="AB168" s="52"/>
      <c r="AC168" s="52"/>
    </row>
    <row r="169" spans="1:29" ht="18" customHeight="1" x14ac:dyDescent="0.2">
      <c r="B169" s="61" t="s">
        <v>306</v>
      </c>
      <c r="C169" s="109"/>
      <c r="D169" s="52"/>
      <c r="E169" s="52"/>
      <c r="F169" s="52"/>
      <c r="G169" s="52"/>
      <c r="H169" s="52"/>
      <c r="I169" s="52"/>
      <c r="J169" s="109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  <c r="AA169" s="52"/>
      <c r="AB169" s="52"/>
      <c r="AC169" s="52"/>
    </row>
    <row r="170" spans="1:29" customFormat="1" ht="18" customHeight="1" x14ac:dyDescent="0.3">
      <c r="A170" s="36"/>
      <c r="B170" s="61" t="s">
        <v>411</v>
      </c>
      <c r="C170" s="109"/>
      <c r="D170" s="52"/>
      <c r="E170" s="52"/>
      <c r="F170" s="52"/>
      <c r="G170" s="52"/>
      <c r="H170" s="52"/>
      <c r="I170" s="52"/>
      <c r="J170" s="109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  <c r="AA170" s="52"/>
      <c r="AB170" s="52"/>
      <c r="AC170" s="52"/>
    </row>
    <row r="171" spans="1:29" customFormat="1" ht="18" customHeight="1" x14ac:dyDescent="0.3">
      <c r="A171" s="36"/>
      <c r="B171" s="61" t="s">
        <v>410</v>
      </c>
      <c r="C171" s="109"/>
      <c r="D171" s="52"/>
      <c r="E171" s="52"/>
      <c r="F171" s="52"/>
      <c r="G171" s="52"/>
      <c r="H171" s="52"/>
      <c r="I171" s="52"/>
      <c r="J171" s="109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  <c r="AA171" s="52"/>
      <c r="AB171" s="52"/>
      <c r="AC171" s="52"/>
    </row>
    <row r="172" spans="1:29" ht="18" customHeight="1" x14ac:dyDescent="0.2">
      <c r="B172" s="61" t="s">
        <v>307</v>
      </c>
      <c r="C172" s="109"/>
      <c r="D172" s="52"/>
      <c r="E172" s="52"/>
      <c r="F172" s="52"/>
      <c r="G172" s="52"/>
      <c r="H172" s="52"/>
      <c r="I172" s="52"/>
      <c r="J172" s="109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  <c r="AA172" s="52"/>
      <c r="AB172" s="52"/>
      <c r="AC172" s="52"/>
    </row>
    <row r="173" spans="1:29" ht="18" customHeight="1" x14ac:dyDescent="0.2">
      <c r="B173" s="61" t="s">
        <v>308</v>
      </c>
      <c r="C173" s="109"/>
      <c r="D173" s="52"/>
      <c r="E173" s="52"/>
      <c r="F173" s="52"/>
      <c r="G173" s="52"/>
      <c r="H173" s="52"/>
      <c r="I173" s="52"/>
      <c r="J173" s="109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  <c r="AA173" s="52"/>
      <c r="AB173" s="52"/>
      <c r="AC173" s="52"/>
    </row>
    <row r="174" spans="1:29" ht="18" customHeight="1" x14ac:dyDescent="0.2">
      <c r="B174" s="61" t="s">
        <v>309</v>
      </c>
      <c r="C174" s="109"/>
      <c r="D174" s="52"/>
      <c r="E174" s="52"/>
      <c r="F174" s="52"/>
      <c r="G174" s="52"/>
      <c r="H174" s="52"/>
      <c r="I174" s="52"/>
      <c r="J174" s="109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  <c r="AA174" s="52"/>
      <c r="AB174" s="52"/>
      <c r="AC174" s="52"/>
    </row>
    <row r="175" spans="1:29" ht="18" customHeight="1" x14ac:dyDescent="0.2">
      <c r="B175" s="61" t="s">
        <v>409</v>
      </c>
      <c r="C175" s="109">
        <f>267.19/5</f>
        <v>53.438000000000002</v>
      </c>
      <c r="D175" s="52"/>
      <c r="E175" s="52"/>
      <c r="F175" s="52"/>
      <c r="G175" s="52"/>
      <c r="H175" s="52"/>
      <c r="I175" s="52"/>
      <c r="J175" s="109">
        <f>267.19/5</f>
        <v>53.438000000000002</v>
      </c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</row>
    <row r="176" spans="1:29" ht="18" customHeight="1" x14ac:dyDescent="0.2">
      <c r="B176" s="69" t="s">
        <v>310</v>
      </c>
      <c r="C176" s="109"/>
      <c r="D176" s="52"/>
      <c r="E176" s="52"/>
      <c r="F176" s="52"/>
      <c r="G176" s="52"/>
      <c r="H176" s="52"/>
      <c r="I176" s="52"/>
      <c r="J176" s="109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</row>
    <row r="177" spans="2:29" ht="18" customHeight="1" x14ac:dyDescent="0.2">
      <c r="B177" s="61" t="s">
        <v>311</v>
      </c>
      <c r="C177" s="109"/>
      <c r="D177" s="52"/>
      <c r="E177" s="52"/>
      <c r="F177" s="52"/>
      <c r="G177" s="52"/>
      <c r="H177" s="52"/>
      <c r="I177" s="52"/>
      <c r="J177" s="109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</row>
    <row r="178" spans="2:29" ht="18" customHeight="1" x14ac:dyDescent="0.2">
      <c r="B178" s="61" t="s">
        <v>312</v>
      </c>
      <c r="C178" s="109"/>
      <c r="D178" s="52"/>
      <c r="E178" s="52"/>
      <c r="F178" s="52"/>
      <c r="G178" s="52"/>
      <c r="H178" s="52"/>
      <c r="I178" s="52"/>
      <c r="J178" s="109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  <c r="AA178" s="52"/>
      <c r="AB178" s="52"/>
      <c r="AC178" s="52"/>
    </row>
    <row r="179" spans="2:29" ht="18" customHeight="1" x14ac:dyDescent="0.2">
      <c r="B179" s="61" t="s">
        <v>313</v>
      </c>
      <c r="C179" s="109">
        <f>459/12</f>
        <v>38.25</v>
      </c>
      <c r="D179" s="52"/>
      <c r="E179" s="52"/>
      <c r="F179" s="52"/>
      <c r="G179" s="52"/>
      <c r="H179" s="52"/>
      <c r="I179" s="52"/>
      <c r="J179" s="109">
        <f>459/12</f>
        <v>38.25</v>
      </c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  <c r="AA179" s="52"/>
      <c r="AB179" s="52"/>
      <c r="AC179" s="52"/>
    </row>
    <row r="180" spans="2:29" ht="18" customHeight="1" x14ac:dyDescent="0.2">
      <c r="B180" s="61" t="s">
        <v>314</v>
      </c>
      <c r="C180" s="109"/>
      <c r="D180" s="52"/>
      <c r="E180" s="52"/>
      <c r="F180" s="52"/>
      <c r="G180" s="52"/>
      <c r="H180" s="52"/>
      <c r="I180" s="52"/>
      <c r="J180" s="109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  <c r="AA180" s="52"/>
      <c r="AB180" s="52"/>
      <c r="AC180" s="52"/>
    </row>
    <row r="181" spans="2:29" ht="18" customHeight="1" x14ac:dyDescent="0.2">
      <c r="B181" s="61" t="s">
        <v>315</v>
      </c>
      <c r="C181" s="109"/>
      <c r="D181" s="52"/>
      <c r="E181" s="52"/>
      <c r="F181" s="52"/>
      <c r="G181" s="52"/>
      <c r="H181" s="52"/>
      <c r="I181" s="52"/>
      <c r="J181" s="109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  <c r="AA181" s="52"/>
      <c r="AB181" s="52"/>
      <c r="AC181" s="52"/>
    </row>
    <row r="182" spans="2:29" ht="18" customHeight="1" x14ac:dyDescent="0.2">
      <c r="B182" s="61" t="s">
        <v>316</v>
      </c>
      <c r="C182" s="109"/>
      <c r="D182" s="52"/>
      <c r="E182" s="52"/>
      <c r="F182" s="52"/>
      <c r="G182" s="52"/>
      <c r="H182" s="52"/>
      <c r="I182" s="52"/>
      <c r="J182" s="109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  <c r="AA182" s="52"/>
      <c r="AB182" s="52"/>
      <c r="AC182" s="52"/>
    </row>
    <row r="183" spans="2:29" ht="18" customHeight="1" x14ac:dyDescent="0.2">
      <c r="B183" s="61" t="s">
        <v>317</v>
      </c>
      <c r="C183" s="109"/>
      <c r="D183" s="52"/>
      <c r="E183" s="52"/>
      <c r="F183" s="52"/>
      <c r="G183" s="52"/>
      <c r="H183" s="52"/>
      <c r="I183" s="52"/>
      <c r="J183" s="109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  <c r="AA183" s="52"/>
      <c r="AB183" s="52"/>
      <c r="AC183" s="52"/>
    </row>
    <row r="184" spans="2:29" ht="18" customHeight="1" x14ac:dyDescent="0.2">
      <c r="B184" s="61" t="s">
        <v>318</v>
      </c>
      <c r="C184" s="109"/>
      <c r="D184" s="52"/>
      <c r="E184" s="52"/>
      <c r="F184" s="52"/>
      <c r="G184" s="52"/>
      <c r="H184" s="52"/>
      <c r="I184" s="52"/>
      <c r="J184" s="109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  <c r="AA184" s="52"/>
      <c r="AB184" s="52"/>
      <c r="AC184" s="52"/>
    </row>
    <row r="185" spans="2:29" ht="18" customHeight="1" x14ac:dyDescent="0.2">
      <c r="B185" s="61" t="s">
        <v>319</v>
      </c>
      <c r="C185" s="109"/>
      <c r="D185" s="52"/>
      <c r="E185" s="52"/>
      <c r="F185" s="52"/>
      <c r="G185" s="52"/>
      <c r="H185" s="52"/>
      <c r="I185" s="52"/>
      <c r="J185" s="109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  <c r="AA185" s="52"/>
      <c r="AB185" s="52"/>
      <c r="AC185" s="52"/>
    </row>
    <row r="186" spans="2:29" ht="18" customHeight="1" x14ac:dyDescent="0.2">
      <c r="B186" s="63" t="s">
        <v>320</v>
      </c>
      <c r="C186" s="109"/>
      <c r="D186" s="52"/>
      <c r="E186" s="52"/>
      <c r="F186" s="52"/>
      <c r="G186" s="52"/>
      <c r="H186" s="52"/>
      <c r="I186" s="52"/>
      <c r="J186" s="109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  <c r="AA186" s="52"/>
      <c r="AB186" s="52"/>
      <c r="AC186" s="52"/>
    </row>
    <row r="187" spans="2:29" ht="18" customHeight="1" x14ac:dyDescent="0.2">
      <c r="B187" s="54" t="s">
        <v>321</v>
      </c>
      <c r="C187" s="109">
        <f>598.02/12</f>
        <v>49.835000000000001</v>
      </c>
      <c r="D187" s="52"/>
      <c r="E187" s="52"/>
      <c r="F187" s="52"/>
      <c r="G187" s="52"/>
      <c r="H187" s="52"/>
      <c r="I187" s="52"/>
      <c r="J187" s="109">
        <f>598.02/12</f>
        <v>49.835000000000001</v>
      </c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  <c r="AA187" s="52"/>
      <c r="AB187" s="52"/>
      <c r="AC187" s="52"/>
    </row>
    <row r="188" spans="2:29" ht="18" customHeight="1" x14ac:dyDescent="0.2">
      <c r="B188" s="54" t="s">
        <v>322</v>
      </c>
      <c r="C188" s="109"/>
      <c r="D188" s="52"/>
      <c r="E188" s="52"/>
      <c r="F188" s="52"/>
      <c r="G188" s="52"/>
      <c r="H188" s="52"/>
      <c r="I188" s="52"/>
      <c r="J188" s="109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  <c r="AA188" s="52"/>
      <c r="AB188" s="52"/>
      <c r="AC188" s="52"/>
    </row>
    <row r="189" spans="2:29" ht="18" customHeight="1" x14ac:dyDescent="0.2">
      <c r="B189" s="54" t="s">
        <v>323</v>
      </c>
      <c r="C189" s="109"/>
      <c r="D189" s="52"/>
      <c r="E189" s="52"/>
      <c r="F189" s="52"/>
      <c r="G189" s="52"/>
      <c r="H189" s="52"/>
      <c r="I189" s="52"/>
      <c r="J189" s="109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  <c r="AA189" s="52"/>
      <c r="AB189" s="52"/>
      <c r="AC189" s="52"/>
    </row>
    <row r="190" spans="2:29" ht="18" customHeight="1" x14ac:dyDescent="0.2">
      <c r="B190" s="54" t="s">
        <v>324</v>
      </c>
      <c r="C190" s="109"/>
      <c r="D190" s="52"/>
      <c r="E190" s="52"/>
      <c r="F190" s="52"/>
      <c r="G190" s="52"/>
      <c r="H190" s="52"/>
      <c r="I190" s="52"/>
      <c r="J190" s="109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  <c r="AA190" s="52"/>
      <c r="AB190" s="52"/>
      <c r="AC190" s="52"/>
    </row>
    <row r="191" spans="2:29" ht="18" customHeight="1" x14ac:dyDescent="0.2">
      <c r="B191" s="54" t="s">
        <v>325</v>
      </c>
      <c r="C191" s="102"/>
      <c r="D191" s="57"/>
      <c r="E191" s="57"/>
      <c r="F191" s="57"/>
      <c r="G191" s="57"/>
      <c r="H191" s="57"/>
      <c r="I191" s="57"/>
      <c r="J191" s="102"/>
      <c r="K191" s="57"/>
      <c r="L191" s="57"/>
      <c r="M191" s="57"/>
      <c r="N191" s="57"/>
      <c r="O191" s="57"/>
      <c r="P191" s="57"/>
      <c r="Q191" s="57"/>
      <c r="R191" s="57"/>
      <c r="S191" s="57"/>
      <c r="T191" s="57"/>
      <c r="U191" s="57"/>
      <c r="V191" s="57"/>
      <c r="W191" s="57"/>
      <c r="X191" s="57"/>
      <c r="Y191" s="57"/>
      <c r="Z191" s="57"/>
      <c r="AA191" s="57"/>
      <c r="AB191" s="57"/>
      <c r="AC191" s="57"/>
    </row>
    <row r="192" spans="2:29" ht="18" customHeight="1" x14ac:dyDescent="0.2">
      <c r="B192" s="54" t="s">
        <v>408</v>
      </c>
      <c r="C192" s="102"/>
      <c r="D192" s="57"/>
      <c r="E192" s="57"/>
      <c r="F192" s="57"/>
      <c r="G192" s="57"/>
      <c r="H192" s="57"/>
      <c r="I192" s="57"/>
      <c r="J192" s="102"/>
      <c r="K192" s="57"/>
      <c r="L192" s="57"/>
      <c r="M192" s="57"/>
      <c r="N192" s="57"/>
      <c r="O192" s="57"/>
      <c r="P192" s="57"/>
      <c r="Q192" s="57"/>
      <c r="R192" s="57"/>
      <c r="S192" s="57"/>
      <c r="T192" s="57"/>
      <c r="U192" s="57"/>
      <c r="V192" s="57"/>
      <c r="W192" s="57"/>
      <c r="X192" s="57"/>
      <c r="Y192" s="57"/>
      <c r="Z192" s="57"/>
      <c r="AA192" s="57"/>
      <c r="AB192" s="57"/>
      <c r="AC192" s="57"/>
    </row>
    <row r="193" spans="2:29" ht="18" customHeight="1" x14ac:dyDescent="0.2">
      <c r="B193" s="54" t="s">
        <v>326</v>
      </c>
      <c r="C193" s="102"/>
      <c r="D193" s="57"/>
      <c r="E193" s="57"/>
      <c r="F193" s="57"/>
      <c r="G193" s="57"/>
      <c r="H193" s="57"/>
      <c r="I193" s="57"/>
      <c r="J193" s="102"/>
      <c r="K193" s="57"/>
      <c r="L193" s="57"/>
      <c r="M193" s="57"/>
      <c r="N193" s="57"/>
      <c r="O193" s="57"/>
      <c r="P193" s="57"/>
      <c r="Q193" s="57"/>
      <c r="R193" s="57"/>
      <c r="S193" s="57"/>
      <c r="T193" s="57"/>
      <c r="U193" s="57"/>
      <c r="V193" s="57"/>
      <c r="W193" s="57"/>
      <c r="X193" s="57"/>
      <c r="Y193" s="57"/>
      <c r="Z193" s="57"/>
      <c r="AA193" s="57"/>
      <c r="AB193" s="57"/>
      <c r="AC193" s="57"/>
    </row>
    <row r="194" spans="2:29" ht="18" customHeight="1" x14ac:dyDescent="0.2">
      <c r="B194" s="68" t="s">
        <v>327</v>
      </c>
      <c r="C194" s="105">
        <f>226.66/8</f>
        <v>28.3325</v>
      </c>
      <c r="D194" s="67"/>
      <c r="E194" s="67"/>
      <c r="F194" s="67"/>
      <c r="G194" s="67"/>
      <c r="H194" s="67"/>
      <c r="I194" s="67"/>
      <c r="J194" s="105">
        <f>226.66/8</f>
        <v>28.3325</v>
      </c>
      <c r="K194" s="67"/>
      <c r="L194" s="67"/>
      <c r="M194" s="67"/>
      <c r="N194" s="67"/>
      <c r="O194" s="67"/>
      <c r="P194" s="67"/>
      <c r="Q194" s="67"/>
      <c r="R194" s="67"/>
      <c r="S194" s="67"/>
      <c r="T194" s="67"/>
      <c r="U194" s="67"/>
      <c r="V194" s="67"/>
      <c r="W194" s="67"/>
      <c r="X194" s="67"/>
      <c r="Y194" s="67"/>
      <c r="Z194" s="67"/>
      <c r="AA194" s="67"/>
      <c r="AB194" s="67"/>
      <c r="AC194" s="67"/>
    </row>
    <row r="195" spans="2:29" ht="18" customHeight="1" x14ac:dyDescent="0.2">
      <c r="B195" s="66" t="s">
        <v>35</v>
      </c>
      <c r="C195" s="115"/>
      <c r="D195" s="65"/>
      <c r="E195" s="65"/>
      <c r="F195" s="65"/>
      <c r="G195" s="65"/>
      <c r="H195" s="65"/>
      <c r="I195" s="65"/>
      <c r="J195" s="115"/>
      <c r="K195" s="65"/>
      <c r="L195" s="65"/>
      <c r="M195" s="65"/>
      <c r="N195" s="65"/>
      <c r="O195" s="65"/>
      <c r="P195" s="65"/>
      <c r="Q195" s="65"/>
      <c r="R195" s="65"/>
      <c r="S195" s="65"/>
      <c r="T195" s="65"/>
      <c r="U195" s="65"/>
      <c r="V195" s="65"/>
      <c r="W195" s="65"/>
      <c r="X195" s="65"/>
      <c r="Y195" s="65"/>
      <c r="Z195" s="65"/>
      <c r="AA195" s="65"/>
      <c r="AB195" s="65"/>
      <c r="AC195" s="65"/>
    </row>
    <row r="196" spans="2:29" ht="18" customHeight="1" x14ac:dyDescent="0.2">
      <c r="B196" s="54" t="s">
        <v>328</v>
      </c>
      <c r="C196" s="109"/>
      <c r="D196" s="52"/>
      <c r="E196" s="52"/>
      <c r="F196" s="52"/>
      <c r="G196" s="52"/>
      <c r="H196" s="52"/>
      <c r="I196" s="52"/>
      <c r="J196" s="109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  <c r="AA196" s="52"/>
      <c r="AB196" s="52"/>
      <c r="AC196" s="52"/>
    </row>
    <row r="197" spans="2:29" ht="18" customHeight="1" x14ac:dyDescent="0.2">
      <c r="B197" s="54" t="s">
        <v>329</v>
      </c>
      <c r="C197" s="109">
        <f>274.03/5</f>
        <v>54.805999999999997</v>
      </c>
      <c r="D197" s="52"/>
      <c r="E197" s="52"/>
      <c r="F197" s="52"/>
      <c r="G197" s="52"/>
      <c r="H197" s="52"/>
      <c r="I197" s="52"/>
      <c r="J197" s="109">
        <f>274.03/5</f>
        <v>54.805999999999997</v>
      </c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  <c r="AA197" s="52"/>
      <c r="AB197" s="52"/>
      <c r="AC197" s="52"/>
    </row>
    <row r="198" spans="2:29" ht="18" customHeight="1" x14ac:dyDescent="0.2">
      <c r="B198" s="54" t="s">
        <v>407</v>
      </c>
      <c r="C198" s="109"/>
      <c r="D198" s="52"/>
      <c r="E198" s="52"/>
      <c r="F198" s="52"/>
      <c r="G198" s="52"/>
      <c r="H198" s="52"/>
      <c r="I198" s="52"/>
      <c r="J198" s="109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  <c r="AA198" s="52"/>
      <c r="AB198" s="52"/>
      <c r="AC198" s="52"/>
    </row>
    <row r="199" spans="2:29" ht="18" customHeight="1" x14ac:dyDescent="0.2">
      <c r="B199" s="54" t="s">
        <v>330</v>
      </c>
      <c r="C199" s="109"/>
      <c r="D199" s="52"/>
      <c r="E199" s="52"/>
      <c r="F199" s="52"/>
      <c r="G199" s="52"/>
      <c r="H199" s="52"/>
      <c r="I199" s="52"/>
      <c r="J199" s="109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  <c r="AA199" s="52"/>
      <c r="AB199" s="52"/>
      <c r="AC199" s="52"/>
    </row>
    <row r="200" spans="2:29" ht="18" customHeight="1" x14ac:dyDescent="0.2">
      <c r="B200" s="64" t="s">
        <v>331</v>
      </c>
      <c r="C200" s="109"/>
      <c r="D200" s="52"/>
      <c r="E200" s="52"/>
      <c r="F200" s="52"/>
      <c r="G200" s="52"/>
      <c r="H200" s="52"/>
      <c r="I200" s="52"/>
      <c r="J200" s="109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  <c r="AA200" s="52"/>
      <c r="AB200" s="52"/>
      <c r="AC200" s="52"/>
    </row>
    <row r="201" spans="2:29" ht="18" customHeight="1" x14ac:dyDescent="0.2">
      <c r="B201" s="64" t="s">
        <v>332</v>
      </c>
      <c r="C201" s="109"/>
      <c r="D201" s="52"/>
      <c r="E201" s="52"/>
      <c r="F201" s="52"/>
      <c r="G201" s="52"/>
      <c r="H201" s="52"/>
      <c r="I201" s="52"/>
      <c r="J201" s="109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  <c r="AA201" s="52"/>
      <c r="AB201" s="52"/>
      <c r="AC201" s="52"/>
    </row>
    <row r="202" spans="2:29" ht="18" customHeight="1" x14ac:dyDescent="0.2">
      <c r="B202" s="64" t="s">
        <v>406</v>
      </c>
      <c r="C202" s="109"/>
      <c r="D202" s="52"/>
      <c r="E202" s="52"/>
      <c r="F202" s="52"/>
      <c r="G202" s="52"/>
      <c r="H202" s="52"/>
      <c r="I202" s="52"/>
      <c r="J202" s="109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  <c r="AA202" s="52"/>
      <c r="AB202" s="52"/>
      <c r="AC202" s="52"/>
    </row>
    <row r="203" spans="2:29" ht="18" customHeight="1" x14ac:dyDescent="0.2">
      <c r="B203" s="63" t="s">
        <v>333</v>
      </c>
      <c r="C203" s="109"/>
      <c r="D203" s="52"/>
      <c r="E203" s="52"/>
      <c r="F203" s="52"/>
      <c r="G203" s="52"/>
      <c r="H203" s="52"/>
      <c r="I203" s="52"/>
      <c r="J203" s="109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  <c r="AA203" s="52"/>
      <c r="AB203" s="52"/>
      <c r="AC203" s="52"/>
    </row>
    <row r="204" spans="2:29" ht="18" customHeight="1" x14ac:dyDescent="0.2">
      <c r="B204" s="62" t="s">
        <v>334</v>
      </c>
      <c r="C204" s="109"/>
      <c r="D204" s="52"/>
      <c r="E204" s="52"/>
      <c r="F204" s="52"/>
      <c r="G204" s="52"/>
      <c r="H204" s="52"/>
      <c r="I204" s="52"/>
      <c r="J204" s="109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  <c r="AA204" s="52"/>
      <c r="AB204" s="52"/>
      <c r="AC204" s="52"/>
    </row>
    <row r="205" spans="2:29" ht="18" customHeight="1" x14ac:dyDescent="0.2">
      <c r="B205" s="62" t="s">
        <v>335</v>
      </c>
      <c r="C205" s="109"/>
      <c r="D205" s="52"/>
      <c r="E205" s="52"/>
      <c r="F205" s="52"/>
      <c r="G205" s="52"/>
      <c r="H205" s="52"/>
      <c r="I205" s="52"/>
      <c r="J205" s="109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  <c r="AA205" s="52"/>
      <c r="AB205" s="52"/>
      <c r="AC205" s="52"/>
    </row>
    <row r="206" spans="2:29" ht="18" customHeight="1" x14ac:dyDescent="0.2">
      <c r="B206" s="62" t="s">
        <v>405</v>
      </c>
      <c r="C206" s="109"/>
      <c r="D206" s="52"/>
      <c r="E206" s="52"/>
      <c r="F206" s="52"/>
      <c r="G206" s="52"/>
      <c r="H206" s="52"/>
      <c r="I206" s="52"/>
      <c r="J206" s="109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  <c r="AA206" s="52"/>
      <c r="AB206" s="52"/>
      <c r="AC206" s="52"/>
    </row>
    <row r="207" spans="2:29" ht="18" customHeight="1" x14ac:dyDescent="0.2">
      <c r="B207" s="62" t="s">
        <v>336</v>
      </c>
      <c r="C207" s="109"/>
      <c r="D207" s="52"/>
      <c r="E207" s="52"/>
      <c r="F207" s="52"/>
      <c r="G207" s="52"/>
      <c r="H207" s="52"/>
      <c r="I207" s="52"/>
      <c r="J207" s="109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  <c r="AA207" s="52"/>
      <c r="AB207" s="52"/>
      <c r="AC207" s="52"/>
    </row>
    <row r="208" spans="2:29" ht="18" customHeight="1" x14ac:dyDescent="0.2">
      <c r="B208" s="62" t="s">
        <v>337</v>
      </c>
      <c r="C208" s="109"/>
      <c r="D208" s="52"/>
      <c r="E208" s="52"/>
      <c r="F208" s="52"/>
      <c r="G208" s="52"/>
      <c r="H208" s="52"/>
      <c r="I208" s="52"/>
      <c r="J208" s="109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  <c r="AA208" s="52"/>
      <c r="AB208" s="52"/>
      <c r="AC208" s="52"/>
    </row>
    <row r="209" spans="1:29" ht="18" customHeight="1" x14ac:dyDescent="0.2">
      <c r="B209" s="62" t="s">
        <v>338</v>
      </c>
      <c r="C209" s="109"/>
      <c r="D209" s="52"/>
      <c r="E209" s="52"/>
      <c r="F209" s="52"/>
      <c r="G209" s="52"/>
      <c r="H209" s="52"/>
      <c r="I209" s="52"/>
      <c r="J209" s="109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  <c r="AA209" s="52"/>
      <c r="AB209" s="52"/>
      <c r="AC209" s="52"/>
    </row>
    <row r="210" spans="1:29" ht="18" customHeight="1" x14ac:dyDescent="0.2">
      <c r="B210" s="62" t="s">
        <v>339</v>
      </c>
      <c r="C210" s="109"/>
      <c r="D210" s="52"/>
      <c r="E210" s="52"/>
      <c r="F210" s="52"/>
      <c r="G210" s="52"/>
      <c r="H210" s="52"/>
      <c r="I210" s="52"/>
      <c r="J210" s="109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  <c r="AA210" s="52"/>
      <c r="AB210" s="52"/>
      <c r="AC210" s="52"/>
    </row>
    <row r="211" spans="1:29" ht="18" customHeight="1" x14ac:dyDescent="0.2">
      <c r="B211" s="62" t="s">
        <v>404</v>
      </c>
      <c r="C211" s="109"/>
      <c r="D211" s="52"/>
      <c r="E211" s="52"/>
      <c r="F211" s="52"/>
      <c r="G211" s="52"/>
      <c r="H211" s="52"/>
      <c r="I211" s="52"/>
      <c r="J211" s="109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  <c r="AA211" s="52"/>
      <c r="AB211" s="52"/>
      <c r="AC211" s="52"/>
    </row>
    <row r="212" spans="1:29" ht="18" customHeight="1" x14ac:dyDescent="0.2">
      <c r="B212" s="61" t="s">
        <v>340</v>
      </c>
      <c r="C212" s="109"/>
      <c r="D212" s="52"/>
      <c r="E212" s="52"/>
      <c r="F212" s="52"/>
      <c r="G212" s="52"/>
      <c r="H212" s="52"/>
      <c r="I212" s="52"/>
      <c r="J212" s="109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  <c r="AA212" s="52"/>
      <c r="AB212" s="52"/>
      <c r="AC212" s="52"/>
    </row>
    <row r="213" spans="1:29" ht="18" customHeight="1" x14ac:dyDescent="0.2">
      <c r="B213" s="61" t="s">
        <v>341</v>
      </c>
      <c r="C213" s="109"/>
      <c r="D213" s="52"/>
      <c r="E213" s="52"/>
      <c r="F213" s="52"/>
      <c r="G213" s="52"/>
      <c r="H213" s="52"/>
      <c r="I213" s="52"/>
      <c r="J213" s="109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  <c r="AA213" s="52"/>
      <c r="AB213" s="52"/>
      <c r="AC213" s="52"/>
    </row>
    <row r="214" spans="1:29" ht="18" customHeight="1" x14ac:dyDescent="0.2">
      <c r="B214" s="61" t="s">
        <v>403</v>
      </c>
      <c r="C214" s="109"/>
      <c r="D214" s="52"/>
      <c r="E214" s="52"/>
      <c r="F214" s="52"/>
      <c r="G214" s="52"/>
      <c r="H214" s="52"/>
      <c r="I214" s="52"/>
      <c r="J214" s="109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  <c r="AA214" s="52"/>
      <c r="AB214" s="52"/>
      <c r="AC214" s="52"/>
    </row>
    <row r="215" spans="1:29" ht="18" customHeight="1" x14ac:dyDescent="0.2">
      <c r="B215" s="61" t="s">
        <v>342</v>
      </c>
      <c r="C215" s="109"/>
      <c r="D215" s="52"/>
      <c r="E215" s="52"/>
      <c r="F215" s="52"/>
      <c r="G215" s="52"/>
      <c r="H215" s="52"/>
      <c r="I215" s="52"/>
      <c r="J215" s="109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  <c r="AA215" s="52"/>
      <c r="AB215" s="52"/>
      <c r="AC215" s="52"/>
    </row>
    <row r="216" spans="1:29" ht="18" customHeight="1" x14ac:dyDescent="0.2">
      <c r="B216" s="61" t="s">
        <v>343</v>
      </c>
      <c r="C216" s="109"/>
      <c r="D216" s="52"/>
      <c r="E216" s="52"/>
      <c r="F216" s="52"/>
      <c r="G216" s="52"/>
      <c r="H216" s="52"/>
      <c r="I216" s="52"/>
      <c r="J216" s="109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  <c r="AA216" s="52"/>
      <c r="AB216" s="52"/>
      <c r="AC216" s="52"/>
    </row>
    <row r="217" spans="1:29" ht="18" customHeight="1" x14ac:dyDescent="0.2">
      <c r="B217" s="61" t="s">
        <v>402</v>
      </c>
      <c r="C217" s="109"/>
      <c r="D217" s="52"/>
      <c r="E217" s="52"/>
      <c r="F217" s="52"/>
      <c r="G217" s="52"/>
      <c r="H217" s="52"/>
      <c r="I217" s="52"/>
      <c r="J217" s="109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  <c r="AA217" s="52"/>
      <c r="AB217" s="52"/>
      <c r="AC217" s="52"/>
    </row>
    <row r="218" spans="1:29" ht="18" customHeight="1" x14ac:dyDescent="0.2">
      <c r="B218" s="61" t="s">
        <v>344</v>
      </c>
      <c r="C218" s="109"/>
      <c r="D218" s="52"/>
      <c r="E218" s="52"/>
      <c r="F218" s="52"/>
      <c r="G218" s="52"/>
      <c r="H218" s="52"/>
      <c r="I218" s="52"/>
      <c r="J218" s="109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  <c r="AA218" s="52"/>
      <c r="AB218" s="52"/>
      <c r="AC218" s="52"/>
    </row>
    <row r="219" spans="1:29" ht="18" customHeight="1" x14ac:dyDescent="0.2">
      <c r="B219" s="61" t="s">
        <v>401</v>
      </c>
      <c r="C219" s="102"/>
      <c r="D219" s="57"/>
      <c r="E219" s="57"/>
      <c r="F219" s="57"/>
      <c r="G219" s="57"/>
      <c r="H219" s="57"/>
      <c r="I219" s="57"/>
      <c r="J219" s="102"/>
      <c r="K219" s="57"/>
      <c r="L219" s="57"/>
      <c r="M219" s="57"/>
      <c r="N219" s="57"/>
      <c r="O219" s="57"/>
      <c r="P219" s="57"/>
      <c r="Q219" s="57"/>
      <c r="R219" s="57"/>
      <c r="S219" s="57"/>
      <c r="T219" s="57"/>
      <c r="U219" s="57"/>
      <c r="V219" s="57"/>
      <c r="W219" s="57"/>
      <c r="X219" s="57"/>
      <c r="Y219" s="57"/>
      <c r="Z219" s="57"/>
      <c r="AA219" s="57"/>
      <c r="AB219" s="57"/>
      <c r="AC219" s="57"/>
    </row>
    <row r="220" spans="1:29" ht="18" customHeight="1" x14ac:dyDescent="0.2">
      <c r="B220" s="60" t="s">
        <v>400</v>
      </c>
      <c r="C220" s="102"/>
      <c r="D220" s="57"/>
      <c r="E220" s="57"/>
      <c r="F220" s="57"/>
      <c r="G220" s="57"/>
      <c r="H220" s="57"/>
      <c r="I220" s="57"/>
      <c r="J220" s="102"/>
      <c r="K220" s="57"/>
      <c r="L220" s="57"/>
      <c r="M220" s="57"/>
      <c r="N220" s="57"/>
      <c r="O220" s="57"/>
      <c r="P220" s="57"/>
      <c r="Q220" s="57"/>
      <c r="R220" s="57"/>
      <c r="S220" s="57"/>
      <c r="T220" s="57"/>
      <c r="U220" s="57"/>
      <c r="V220" s="57"/>
      <c r="W220" s="57"/>
      <c r="X220" s="57"/>
      <c r="Y220" s="57"/>
      <c r="Z220" s="57"/>
      <c r="AA220" s="57"/>
      <c r="AB220" s="57"/>
      <c r="AC220" s="57"/>
    </row>
    <row r="221" spans="1:29" ht="18" customHeight="1" x14ac:dyDescent="0.2">
      <c r="B221" s="60" t="s">
        <v>399</v>
      </c>
      <c r="C221" s="102"/>
      <c r="D221" s="57"/>
      <c r="E221" s="57"/>
      <c r="F221" s="57"/>
      <c r="G221" s="57"/>
      <c r="H221" s="57"/>
      <c r="I221" s="57"/>
      <c r="J221" s="102"/>
      <c r="K221" s="57"/>
      <c r="L221" s="57"/>
      <c r="M221" s="57"/>
      <c r="N221" s="57"/>
      <c r="O221" s="57"/>
      <c r="P221" s="57"/>
      <c r="Q221" s="57"/>
      <c r="R221" s="57"/>
      <c r="S221" s="57"/>
      <c r="T221" s="57"/>
      <c r="U221" s="57"/>
      <c r="V221" s="57"/>
      <c r="W221" s="57"/>
      <c r="X221" s="57"/>
      <c r="Y221" s="57"/>
      <c r="Z221" s="57"/>
      <c r="AA221" s="57"/>
      <c r="AB221" s="57"/>
      <c r="AC221" s="57"/>
    </row>
    <row r="222" spans="1:29" ht="18" customHeight="1" x14ac:dyDescent="0.2">
      <c r="B222" s="59" t="s">
        <v>345</v>
      </c>
      <c r="C222" s="114"/>
      <c r="D222" s="58"/>
      <c r="E222" s="58"/>
      <c r="F222" s="58"/>
      <c r="G222" s="58"/>
      <c r="H222" s="58"/>
      <c r="I222" s="58"/>
      <c r="J222" s="114"/>
      <c r="K222" s="58"/>
      <c r="L222" s="58"/>
      <c r="M222" s="58"/>
      <c r="N222" s="58"/>
      <c r="O222" s="58"/>
      <c r="P222" s="58"/>
      <c r="Q222" s="58"/>
      <c r="R222" s="58"/>
      <c r="S222" s="58"/>
      <c r="T222" s="58"/>
      <c r="U222" s="58"/>
      <c r="V222" s="58"/>
      <c r="W222" s="58"/>
      <c r="X222" s="58"/>
      <c r="Y222" s="58"/>
      <c r="Z222" s="58"/>
      <c r="AA222" s="58"/>
      <c r="AB222" s="58"/>
      <c r="AC222" s="58"/>
    </row>
    <row r="223" spans="1:29" customFormat="1" ht="18" customHeight="1" x14ac:dyDescent="0.3">
      <c r="A223" s="36"/>
      <c r="B223" s="54" t="s">
        <v>398</v>
      </c>
      <c r="C223" s="102"/>
      <c r="D223" s="57"/>
      <c r="E223" s="57"/>
      <c r="F223" s="57"/>
      <c r="G223" s="57"/>
      <c r="H223" s="57"/>
      <c r="I223" s="57"/>
      <c r="J223" s="102"/>
      <c r="K223" s="57"/>
      <c r="L223" s="57"/>
      <c r="M223" s="57"/>
      <c r="N223" s="57"/>
      <c r="O223" s="57"/>
      <c r="P223" s="57"/>
      <c r="Q223" s="57"/>
      <c r="R223" s="57"/>
      <c r="S223" s="57"/>
      <c r="T223" s="57"/>
      <c r="U223" s="57"/>
      <c r="V223" s="57"/>
      <c r="W223" s="57"/>
      <c r="X223" s="57"/>
      <c r="Y223" s="57"/>
      <c r="Z223" s="57"/>
      <c r="AA223" s="57"/>
      <c r="AB223" s="57"/>
      <c r="AC223" s="57"/>
    </row>
    <row r="224" spans="1:29" ht="18" customHeight="1" x14ac:dyDescent="0.2">
      <c r="B224" s="54" t="s">
        <v>346</v>
      </c>
      <c r="C224" s="109"/>
      <c r="D224" s="52"/>
      <c r="E224" s="52"/>
      <c r="F224" s="52"/>
      <c r="G224" s="52"/>
      <c r="H224" s="52"/>
      <c r="I224" s="52"/>
      <c r="J224" s="109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  <c r="AA224" s="52"/>
      <c r="AB224" s="52"/>
      <c r="AC224" s="52"/>
    </row>
    <row r="225" spans="2:29" ht="18" customHeight="1" x14ac:dyDescent="0.2">
      <c r="B225" s="54" t="s">
        <v>347</v>
      </c>
      <c r="C225" s="109"/>
      <c r="D225" s="52"/>
      <c r="E225" s="52"/>
      <c r="F225" s="52"/>
      <c r="G225" s="52"/>
      <c r="H225" s="52"/>
      <c r="I225" s="52"/>
      <c r="J225" s="109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  <c r="AA225" s="52"/>
      <c r="AB225" s="52"/>
      <c r="AC225" s="52"/>
    </row>
    <row r="226" spans="2:29" ht="18" customHeight="1" x14ac:dyDescent="0.2">
      <c r="B226" s="54" t="s">
        <v>348</v>
      </c>
      <c r="C226" s="109"/>
      <c r="D226" s="52"/>
      <c r="E226" s="52"/>
      <c r="F226" s="52"/>
      <c r="G226" s="52"/>
      <c r="H226" s="52"/>
      <c r="I226" s="52"/>
      <c r="J226" s="109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  <c r="AA226" s="52"/>
      <c r="AB226" s="52"/>
      <c r="AC226" s="52"/>
    </row>
    <row r="227" spans="2:29" ht="18" customHeight="1" x14ac:dyDescent="0.2">
      <c r="B227" s="54" t="s">
        <v>397</v>
      </c>
      <c r="C227" s="109"/>
      <c r="D227" s="52"/>
      <c r="E227" s="52"/>
      <c r="F227" s="52"/>
      <c r="G227" s="52"/>
      <c r="H227" s="52"/>
      <c r="I227" s="52"/>
      <c r="J227" s="109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  <c r="AA227" s="52"/>
      <c r="AB227" s="52"/>
      <c r="AC227" s="52"/>
    </row>
    <row r="228" spans="2:29" ht="18" customHeight="1" x14ac:dyDescent="0.2">
      <c r="B228" s="56" t="s">
        <v>349</v>
      </c>
      <c r="C228" s="116"/>
      <c r="D228" s="55"/>
      <c r="E228" s="55"/>
      <c r="F228" s="55"/>
      <c r="G228" s="55"/>
      <c r="H228" s="55"/>
      <c r="I228" s="55"/>
      <c r="J228" s="116"/>
      <c r="K228" s="55"/>
      <c r="L228" s="55"/>
      <c r="M228" s="55"/>
      <c r="N228" s="55"/>
      <c r="O228" s="55"/>
      <c r="P228" s="55"/>
      <c r="Q228" s="55"/>
      <c r="R228" s="55"/>
      <c r="S228" s="55"/>
      <c r="T228" s="55"/>
      <c r="U228" s="55"/>
      <c r="V228" s="55"/>
      <c r="W228" s="55"/>
      <c r="X228" s="55"/>
      <c r="Y228" s="55"/>
      <c r="Z228" s="55"/>
      <c r="AA228" s="55"/>
      <c r="AB228" s="55"/>
      <c r="AC228" s="55"/>
    </row>
    <row r="229" spans="2:29" ht="18" customHeight="1" x14ac:dyDescent="0.2">
      <c r="B229" s="54" t="s">
        <v>350</v>
      </c>
      <c r="C229" s="109"/>
      <c r="D229" s="52"/>
      <c r="E229" s="52"/>
      <c r="F229" s="52"/>
      <c r="G229" s="52"/>
      <c r="H229" s="52"/>
      <c r="I229" s="52"/>
      <c r="J229" s="109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  <c r="AA229" s="52"/>
      <c r="AB229" s="52"/>
      <c r="AC229" s="52"/>
    </row>
    <row r="230" spans="2:29" ht="18" customHeight="1" x14ac:dyDescent="0.2">
      <c r="B230" s="54" t="s">
        <v>351</v>
      </c>
      <c r="C230" s="109"/>
      <c r="D230" s="52"/>
      <c r="E230" s="52"/>
      <c r="F230" s="52"/>
      <c r="G230" s="52"/>
      <c r="H230" s="52"/>
      <c r="I230" s="52"/>
      <c r="J230" s="109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  <c r="AA230" s="52"/>
      <c r="AB230" s="52"/>
      <c r="AC230" s="52"/>
    </row>
    <row r="231" spans="2:29" ht="18" customHeight="1" x14ac:dyDescent="0.2">
      <c r="B231" s="54" t="s">
        <v>396</v>
      </c>
      <c r="C231" s="109"/>
      <c r="D231" s="52"/>
      <c r="E231" s="52"/>
      <c r="F231" s="52"/>
      <c r="G231" s="52"/>
      <c r="H231" s="52"/>
      <c r="I231" s="52"/>
      <c r="J231" s="109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  <c r="AA231" s="52"/>
      <c r="AB231" s="52"/>
      <c r="AC231" s="52"/>
    </row>
    <row r="232" spans="2:29" ht="18" customHeight="1" x14ac:dyDescent="0.2">
      <c r="B232" s="54" t="s">
        <v>395</v>
      </c>
      <c r="C232" s="109"/>
      <c r="D232" s="52"/>
      <c r="E232" s="52"/>
      <c r="F232" s="52"/>
      <c r="G232" s="52"/>
      <c r="H232" s="52"/>
      <c r="I232" s="52"/>
      <c r="J232" s="109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  <c r="AA232" s="52"/>
      <c r="AB232" s="52"/>
      <c r="AC232" s="52"/>
    </row>
    <row r="233" spans="2:29" ht="18" customHeight="1" x14ac:dyDescent="0.2">
      <c r="B233" s="54" t="s">
        <v>394</v>
      </c>
      <c r="C233" s="109"/>
      <c r="D233" s="52"/>
      <c r="E233" s="52"/>
      <c r="F233" s="52"/>
      <c r="G233" s="52"/>
      <c r="H233" s="52"/>
      <c r="I233" s="52"/>
      <c r="J233" s="109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  <c r="AA233" s="52"/>
      <c r="AB233" s="52"/>
      <c r="AC233" s="52"/>
    </row>
    <row r="234" spans="2:29" ht="18" customHeight="1" x14ac:dyDescent="0.2">
      <c r="B234" s="54" t="s">
        <v>393</v>
      </c>
      <c r="C234" s="109"/>
      <c r="D234" s="52"/>
      <c r="E234" s="52"/>
      <c r="F234" s="52"/>
      <c r="G234" s="52"/>
      <c r="H234" s="52"/>
      <c r="I234" s="52"/>
      <c r="J234" s="109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  <c r="AA234" s="52"/>
      <c r="AB234" s="52"/>
      <c r="AC234" s="52"/>
    </row>
    <row r="235" spans="2:29" ht="18" customHeight="1" x14ac:dyDescent="0.2">
      <c r="B235" s="54" t="s">
        <v>392</v>
      </c>
      <c r="C235" s="109"/>
      <c r="D235" s="52"/>
      <c r="E235" s="52"/>
      <c r="F235" s="52"/>
      <c r="G235" s="52"/>
      <c r="H235" s="52"/>
      <c r="I235" s="52"/>
      <c r="J235" s="109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  <c r="AA235" s="52"/>
      <c r="AB235" s="52"/>
      <c r="AC235" s="52"/>
    </row>
    <row r="236" spans="2:29" ht="18" customHeight="1" x14ac:dyDescent="0.2">
      <c r="B236" s="54" t="s">
        <v>352</v>
      </c>
      <c r="C236" s="109">
        <f>822.9/3</f>
        <v>274.3</v>
      </c>
      <c r="D236" s="52"/>
      <c r="E236" s="52"/>
      <c r="F236" s="52"/>
      <c r="G236" s="52"/>
      <c r="H236" s="52"/>
      <c r="I236" s="52"/>
      <c r="J236" s="109">
        <f>822.9/3</f>
        <v>274.3</v>
      </c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  <c r="AA236" s="52"/>
      <c r="AB236" s="52"/>
      <c r="AC236" s="52"/>
    </row>
    <row r="237" spans="2:29" ht="18" customHeight="1" x14ac:dyDescent="0.2">
      <c r="B237" s="54" t="s">
        <v>353</v>
      </c>
      <c r="C237" s="109"/>
      <c r="D237" s="52"/>
      <c r="E237" s="52"/>
      <c r="F237" s="52"/>
      <c r="G237" s="52"/>
      <c r="H237" s="52"/>
      <c r="I237" s="52"/>
      <c r="J237" s="109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  <c r="AA237" s="52"/>
      <c r="AB237" s="52"/>
      <c r="AC237" s="52"/>
    </row>
    <row r="238" spans="2:29" ht="18" customHeight="1" x14ac:dyDescent="0.2">
      <c r="B238" s="54" t="s">
        <v>354</v>
      </c>
      <c r="C238" s="109"/>
      <c r="D238" s="52"/>
      <c r="E238" s="52"/>
      <c r="F238" s="52"/>
      <c r="G238" s="52"/>
      <c r="H238" s="52"/>
      <c r="I238" s="52"/>
      <c r="J238" s="109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  <c r="AA238" s="52"/>
      <c r="AB238" s="52"/>
      <c r="AC238" s="52"/>
    </row>
    <row r="239" spans="2:29" ht="18" customHeight="1" x14ac:dyDescent="0.2">
      <c r="B239" s="54" t="s">
        <v>355</v>
      </c>
      <c r="C239" s="109"/>
      <c r="D239" s="52"/>
      <c r="E239" s="52"/>
      <c r="F239" s="52"/>
      <c r="G239" s="52"/>
      <c r="H239" s="52"/>
      <c r="I239" s="52"/>
      <c r="J239" s="109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  <c r="AA239" s="52"/>
      <c r="AB239" s="52"/>
      <c r="AC239" s="52"/>
    </row>
    <row r="240" spans="2:29" ht="18" customHeight="1" x14ac:dyDescent="0.2">
      <c r="B240" s="54" t="s">
        <v>356</v>
      </c>
      <c r="C240" s="109"/>
      <c r="D240" s="52"/>
      <c r="E240" s="52"/>
      <c r="F240" s="52"/>
      <c r="G240" s="52"/>
      <c r="H240" s="52"/>
      <c r="I240" s="52"/>
      <c r="J240" s="109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  <c r="AA240" s="52"/>
      <c r="AB240" s="52"/>
      <c r="AC240" s="52"/>
    </row>
    <row r="241" spans="2:29" ht="18" customHeight="1" x14ac:dyDescent="0.2">
      <c r="B241" s="54" t="s">
        <v>391</v>
      </c>
      <c r="C241" s="109"/>
      <c r="D241" s="52"/>
      <c r="E241" s="52"/>
      <c r="F241" s="52"/>
      <c r="G241" s="52"/>
      <c r="H241" s="52"/>
      <c r="I241" s="52"/>
      <c r="J241" s="109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  <c r="AA241" s="52"/>
      <c r="AB241" s="52"/>
      <c r="AC241" s="52"/>
    </row>
    <row r="242" spans="2:29" ht="18" customHeight="1" x14ac:dyDescent="0.2">
      <c r="B242" s="54" t="s">
        <v>390</v>
      </c>
      <c r="C242" s="109"/>
      <c r="D242" s="52"/>
      <c r="E242" s="52"/>
      <c r="F242" s="52"/>
      <c r="G242" s="52"/>
      <c r="H242" s="52"/>
      <c r="I242" s="52"/>
      <c r="J242" s="109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  <c r="AA242" s="52"/>
      <c r="AB242" s="52"/>
      <c r="AC242" s="52"/>
    </row>
    <row r="243" spans="2:29" ht="18" customHeight="1" x14ac:dyDescent="0.2">
      <c r="B243" s="53" t="s">
        <v>357</v>
      </c>
      <c r="C243" s="109"/>
      <c r="D243" s="52"/>
      <c r="E243" s="52"/>
      <c r="F243" s="52"/>
      <c r="G243" s="52"/>
      <c r="H243" s="52"/>
      <c r="I243" s="52"/>
      <c r="J243" s="109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  <c r="AA243" s="52"/>
      <c r="AB243" s="52"/>
      <c r="AC243" s="52"/>
    </row>
    <row r="244" spans="2:29" s="36" customFormat="1" ht="30" customHeight="1" x14ac:dyDescent="0.2">
      <c r="B244" s="50" t="s">
        <v>27</v>
      </c>
      <c r="C244" s="104"/>
      <c r="D244" s="39"/>
      <c r="E244" s="39"/>
      <c r="F244" s="39"/>
      <c r="G244" s="39"/>
      <c r="H244" s="39"/>
      <c r="I244" s="39"/>
      <c r="J244" s="104"/>
      <c r="K244" s="39"/>
      <c r="L244" s="39"/>
      <c r="M244" s="39"/>
      <c r="N244" s="39"/>
      <c r="O244" s="39"/>
      <c r="P244" s="39"/>
      <c r="Q244" s="39"/>
      <c r="R244" s="39"/>
      <c r="S244" s="39"/>
      <c r="T244" s="39"/>
      <c r="U244" s="39"/>
      <c r="V244" s="39"/>
      <c r="W244" s="39"/>
      <c r="X244" s="39"/>
      <c r="Y244" s="39"/>
      <c r="Z244" s="39"/>
      <c r="AA244" s="39"/>
      <c r="AB244" s="39"/>
      <c r="AC244" s="39"/>
    </row>
    <row r="245" spans="2:29" s="36" customFormat="1" ht="21.75" customHeight="1" x14ac:dyDescent="0.2">
      <c r="B245" s="38" t="s">
        <v>389</v>
      </c>
      <c r="C245" s="102"/>
      <c r="D245" s="37"/>
      <c r="E245" s="37"/>
      <c r="F245" s="37"/>
      <c r="G245" s="37"/>
      <c r="H245" s="37"/>
      <c r="I245" s="37"/>
      <c r="J245" s="102"/>
      <c r="K245" s="37"/>
      <c r="L245" s="37"/>
      <c r="M245" s="37"/>
      <c r="N245" s="37"/>
      <c r="O245" s="37"/>
      <c r="P245" s="37"/>
      <c r="Q245" s="37"/>
      <c r="R245" s="37"/>
      <c r="S245" s="37"/>
      <c r="T245" s="37"/>
      <c r="U245" s="37"/>
      <c r="V245" s="37"/>
      <c r="W245" s="37"/>
      <c r="X245" s="37"/>
      <c r="Y245" s="37"/>
      <c r="Z245" s="37"/>
      <c r="AA245" s="37"/>
      <c r="AB245" s="37"/>
      <c r="AC245" s="37"/>
    </row>
    <row r="246" spans="2:29" s="36" customFormat="1" ht="21.75" customHeight="1" x14ac:dyDescent="0.2">
      <c r="B246" s="38" t="s">
        <v>388</v>
      </c>
      <c r="C246" s="102"/>
      <c r="D246" s="37"/>
      <c r="E246" s="37"/>
      <c r="F246" s="37"/>
      <c r="G246" s="37"/>
      <c r="H246" s="37"/>
      <c r="I246" s="37"/>
      <c r="J246" s="102"/>
      <c r="K246" s="37"/>
      <c r="L246" s="37"/>
      <c r="M246" s="37"/>
      <c r="N246" s="37"/>
      <c r="O246" s="37"/>
      <c r="P246" s="37"/>
      <c r="Q246" s="37"/>
      <c r="R246" s="37"/>
      <c r="S246" s="37"/>
      <c r="T246" s="37"/>
      <c r="U246" s="37"/>
      <c r="V246" s="37"/>
      <c r="W246" s="37"/>
      <c r="X246" s="37"/>
      <c r="Y246" s="37"/>
      <c r="Z246" s="37"/>
      <c r="AA246" s="37"/>
      <c r="AB246" s="37"/>
      <c r="AC246" s="37"/>
    </row>
    <row r="247" spans="2:29" s="36" customFormat="1" ht="21.75" customHeight="1" x14ac:dyDescent="0.2">
      <c r="B247" s="51" t="s">
        <v>387</v>
      </c>
      <c r="C247" s="102"/>
      <c r="D247" s="37"/>
      <c r="E247" s="37"/>
      <c r="F247" s="37"/>
      <c r="G247" s="37"/>
      <c r="H247" s="37"/>
      <c r="I247" s="37"/>
      <c r="J247" s="102"/>
      <c r="K247" s="37"/>
      <c r="L247" s="37"/>
      <c r="M247" s="37"/>
      <c r="N247" s="37"/>
      <c r="O247" s="37"/>
      <c r="P247" s="37"/>
      <c r="Q247" s="37"/>
      <c r="R247" s="37"/>
      <c r="S247" s="37"/>
      <c r="T247" s="37"/>
      <c r="U247" s="37"/>
      <c r="V247" s="37"/>
      <c r="W247" s="37"/>
      <c r="X247" s="37"/>
      <c r="Y247" s="37"/>
      <c r="Z247" s="37"/>
      <c r="AA247" s="37"/>
      <c r="AB247" s="37"/>
      <c r="AC247" s="37"/>
    </row>
    <row r="248" spans="2:29" s="36" customFormat="1" ht="21.75" customHeight="1" x14ac:dyDescent="0.2">
      <c r="B248" s="51" t="s">
        <v>358</v>
      </c>
      <c r="C248" s="102"/>
      <c r="D248" s="37"/>
      <c r="E248" s="37"/>
      <c r="F248" s="37"/>
      <c r="G248" s="37"/>
      <c r="H248" s="37"/>
      <c r="I248" s="37"/>
      <c r="J248" s="102"/>
      <c r="K248" s="37"/>
      <c r="L248" s="37"/>
      <c r="M248" s="37"/>
      <c r="N248" s="37"/>
      <c r="O248" s="37"/>
      <c r="P248" s="37"/>
      <c r="Q248" s="37"/>
      <c r="R248" s="37"/>
      <c r="S248" s="37"/>
      <c r="T248" s="37"/>
      <c r="U248" s="37"/>
      <c r="V248" s="37"/>
      <c r="W248" s="37"/>
      <c r="X248" s="37"/>
      <c r="Y248" s="37"/>
      <c r="Z248" s="37"/>
      <c r="AA248" s="37"/>
      <c r="AB248" s="37"/>
      <c r="AC248" s="37"/>
    </row>
    <row r="249" spans="2:29" s="36" customFormat="1" ht="21.75" customHeight="1" x14ac:dyDescent="0.2">
      <c r="B249" s="38" t="s">
        <v>386</v>
      </c>
      <c r="C249" s="102"/>
      <c r="D249" s="37"/>
      <c r="E249" s="37"/>
      <c r="F249" s="37"/>
      <c r="G249" s="37"/>
      <c r="H249" s="37"/>
      <c r="I249" s="37"/>
      <c r="J249" s="102"/>
      <c r="K249" s="37"/>
      <c r="L249" s="37"/>
      <c r="M249" s="37"/>
      <c r="N249" s="37"/>
      <c r="O249" s="37"/>
      <c r="P249" s="37"/>
      <c r="Q249" s="37"/>
      <c r="R249" s="37"/>
      <c r="S249" s="37"/>
      <c r="T249" s="37"/>
      <c r="U249" s="37"/>
      <c r="V249" s="37"/>
      <c r="W249" s="37"/>
      <c r="X249" s="37"/>
      <c r="Y249" s="37"/>
      <c r="Z249" s="37"/>
      <c r="AA249" s="37"/>
      <c r="AB249" s="37"/>
      <c r="AC249" s="37"/>
    </row>
    <row r="250" spans="2:29" s="36" customFormat="1" ht="21.75" customHeight="1" x14ac:dyDescent="0.2">
      <c r="B250" s="38" t="s">
        <v>385</v>
      </c>
      <c r="C250" s="102"/>
      <c r="D250" s="37"/>
      <c r="E250" s="37"/>
      <c r="F250" s="37"/>
      <c r="G250" s="37"/>
      <c r="H250" s="37"/>
      <c r="I250" s="37"/>
      <c r="J250" s="102"/>
      <c r="K250" s="37"/>
      <c r="L250" s="37"/>
      <c r="M250" s="37"/>
      <c r="N250" s="37"/>
      <c r="O250" s="37"/>
      <c r="P250" s="37"/>
      <c r="Q250" s="37"/>
      <c r="R250" s="37"/>
      <c r="S250" s="37"/>
      <c r="T250" s="37"/>
      <c r="U250" s="37"/>
      <c r="V250" s="37"/>
      <c r="W250" s="37"/>
      <c r="X250" s="37"/>
      <c r="Y250" s="37"/>
      <c r="Z250" s="37"/>
      <c r="AA250" s="37"/>
      <c r="AB250" s="37"/>
      <c r="AC250" s="37"/>
    </row>
    <row r="251" spans="2:29" s="36" customFormat="1" ht="21.75" customHeight="1" x14ac:dyDescent="0.2">
      <c r="B251" s="38" t="s">
        <v>359</v>
      </c>
      <c r="C251" s="102"/>
      <c r="D251" s="37"/>
      <c r="E251" s="37"/>
      <c r="F251" s="37"/>
      <c r="G251" s="37"/>
      <c r="H251" s="37"/>
      <c r="I251" s="37"/>
      <c r="J251" s="102"/>
      <c r="K251" s="37"/>
      <c r="L251" s="37"/>
      <c r="M251" s="37"/>
      <c r="N251" s="37"/>
      <c r="O251" s="37"/>
      <c r="P251" s="37"/>
      <c r="Q251" s="37"/>
      <c r="R251" s="37"/>
      <c r="S251" s="37"/>
      <c r="T251" s="37"/>
      <c r="U251" s="37"/>
      <c r="V251" s="37"/>
      <c r="W251" s="37"/>
      <c r="X251" s="37"/>
      <c r="Y251" s="37"/>
      <c r="Z251" s="37"/>
      <c r="AA251" s="37"/>
      <c r="AB251" s="37"/>
      <c r="AC251" s="37"/>
    </row>
    <row r="252" spans="2:29" s="36" customFormat="1" ht="30" customHeight="1" x14ac:dyDescent="0.2">
      <c r="B252" s="50" t="s">
        <v>272</v>
      </c>
      <c r="C252" s="104"/>
      <c r="D252" s="39"/>
      <c r="E252" s="39"/>
      <c r="F252" s="39"/>
      <c r="G252" s="39"/>
      <c r="H252" s="39"/>
      <c r="I252" s="39"/>
      <c r="J252" s="104"/>
      <c r="K252" s="39"/>
      <c r="L252" s="39"/>
      <c r="M252" s="39"/>
      <c r="N252" s="39"/>
      <c r="O252" s="39"/>
      <c r="P252" s="39"/>
      <c r="Q252" s="39"/>
      <c r="R252" s="39"/>
      <c r="S252" s="39"/>
      <c r="T252" s="39"/>
      <c r="U252" s="39"/>
      <c r="V252" s="39"/>
      <c r="W252" s="39"/>
      <c r="X252" s="39"/>
      <c r="Y252" s="39"/>
      <c r="Z252" s="39"/>
      <c r="AA252" s="39"/>
      <c r="AB252" s="39"/>
      <c r="AC252" s="39"/>
    </row>
    <row r="253" spans="2:29" s="36" customFormat="1" ht="18" customHeight="1" x14ac:dyDescent="0.2">
      <c r="B253" s="38" t="s">
        <v>384</v>
      </c>
      <c r="C253" s="102"/>
      <c r="D253" s="37"/>
      <c r="E253" s="37"/>
      <c r="F253" s="37"/>
      <c r="G253" s="37"/>
      <c r="H253" s="37"/>
      <c r="I253" s="37"/>
      <c r="J253" s="102"/>
      <c r="K253" s="37"/>
      <c r="L253" s="37"/>
      <c r="M253" s="37"/>
      <c r="N253" s="37"/>
      <c r="O253" s="37"/>
      <c r="P253" s="37"/>
      <c r="Q253" s="37"/>
      <c r="R253" s="37"/>
      <c r="S253" s="37"/>
      <c r="T253" s="37"/>
      <c r="U253" s="37"/>
      <c r="V253" s="37"/>
      <c r="W253" s="37"/>
      <c r="X253" s="37"/>
      <c r="Y253" s="37"/>
      <c r="Z253" s="37"/>
      <c r="AA253" s="37"/>
      <c r="AB253" s="37"/>
      <c r="AC253" s="37"/>
    </row>
    <row r="254" spans="2:29" s="36" customFormat="1" ht="18" customHeight="1" x14ac:dyDescent="0.2">
      <c r="B254" s="38" t="s">
        <v>383</v>
      </c>
      <c r="C254" s="102"/>
      <c r="D254" s="37"/>
      <c r="E254" s="37"/>
      <c r="F254" s="37"/>
      <c r="G254" s="37"/>
      <c r="H254" s="37"/>
      <c r="I254" s="37"/>
      <c r="J254" s="102"/>
      <c r="K254" s="37"/>
      <c r="L254" s="37"/>
      <c r="M254" s="37"/>
      <c r="N254" s="37"/>
      <c r="O254" s="37"/>
      <c r="P254" s="37"/>
      <c r="Q254" s="37"/>
      <c r="R254" s="37"/>
      <c r="S254" s="37"/>
      <c r="T254" s="37"/>
      <c r="U254" s="37"/>
      <c r="V254" s="37"/>
      <c r="W254" s="37"/>
      <c r="X254" s="37"/>
      <c r="Y254" s="37"/>
      <c r="Z254" s="37"/>
      <c r="AA254" s="37"/>
      <c r="AB254" s="37"/>
      <c r="AC254" s="37"/>
    </row>
    <row r="255" spans="2:29" s="36" customFormat="1" ht="18" customHeight="1" x14ac:dyDescent="0.2">
      <c r="B255" s="38" t="s">
        <v>382</v>
      </c>
      <c r="C255" s="102"/>
      <c r="D255" s="37"/>
      <c r="E255" s="37"/>
      <c r="F255" s="37"/>
      <c r="G255" s="37"/>
      <c r="H255" s="37"/>
      <c r="I255" s="37"/>
      <c r="J255" s="102"/>
      <c r="K255" s="37"/>
      <c r="L255" s="37"/>
      <c r="M255" s="37"/>
      <c r="N255" s="37"/>
      <c r="O255" s="37"/>
      <c r="P255" s="37"/>
      <c r="Q255" s="37"/>
      <c r="R255" s="37"/>
      <c r="S255" s="37"/>
      <c r="T255" s="37"/>
      <c r="U255" s="37"/>
      <c r="V255" s="37"/>
      <c r="W255" s="37"/>
      <c r="X255" s="37"/>
      <c r="Y255" s="37"/>
      <c r="Z255" s="37"/>
      <c r="AA255" s="37"/>
      <c r="AB255" s="37"/>
      <c r="AC255" s="37"/>
    </row>
    <row r="256" spans="2:29" s="36" customFormat="1" ht="18" customHeight="1" x14ac:dyDescent="0.2">
      <c r="B256" s="38" t="s">
        <v>278</v>
      </c>
      <c r="C256" s="102"/>
      <c r="D256" s="37"/>
      <c r="E256" s="37"/>
      <c r="F256" s="37"/>
      <c r="G256" s="37"/>
      <c r="H256" s="37"/>
      <c r="I256" s="37"/>
      <c r="J256" s="102"/>
      <c r="K256" s="37"/>
      <c r="L256" s="37"/>
      <c r="M256" s="37"/>
      <c r="N256" s="37"/>
      <c r="O256" s="37"/>
      <c r="P256" s="37"/>
      <c r="Q256" s="37"/>
      <c r="R256" s="37"/>
      <c r="S256" s="37"/>
      <c r="T256" s="37"/>
      <c r="U256" s="37"/>
      <c r="V256" s="37"/>
      <c r="W256" s="37"/>
      <c r="X256" s="37"/>
      <c r="Y256" s="37"/>
      <c r="Z256" s="37"/>
      <c r="AA256" s="37"/>
      <c r="AB256" s="37"/>
      <c r="AC256" s="37"/>
    </row>
    <row r="257" spans="2:29" s="36" customFormat="1" ht="30" customHeight="1" x14ac:dyDescent="0.2">
      <c r="B257" s="50" t="s">
        <v>360</v>
      </c>
      <c r="C257" s="104"/>
      <c r="D257" s="39"/>
      <c r="E257" s="39"/>
      <c r="F257" s="48"/>
      <c r="G257" s="47"/>
      <c r="H257" s="39"/>
      <c r="I257" s="39"/>
      <c r="J257" s="104"/>
      <c r="K257" s="39"/>
      <c r="L257" s="48"/>
      <c r="M257" s="49"/>
      <c r="N257" s="39"/>
      <c r="O257" s="39"/>
      <c r="P257" s="49"/>
      <c r="Q257" s="39"/>
      <c r="R257" s="48"/>
      <c r="S257" s="47"/>
      <c r="T257" s="39"/>
      <c r="U257" s="39"/>
      <c r="V257" s="39"/>
      <c r="W257" s="39"/>
      <c r="X257" s="48"/>
      <c r="Y257" s="47"/>
      <c r="Z257" s="39"/>
      <c r="AA257" s="39"/>
      <c r="AB257" s="39"/>
      <c r="AC257" s="39"/>
    </row>
    <row r="258" spans="2:29" s="36" customFormat="1" ht="18" customHeight="1" x14ac:dyDescent="0.2">
      <c r="B258" s="38" t="s">
        <v>381</v>
      </c>
      <c r="C258" s="102"/>
      <c r="D258" s="37"/>
      <c r="E258" s="37"/>
      <c r="F258" s="37"/>
      <c r="G258" s="37"/>
      <c r="H258" s="37"/>
      <c r="I258" s="37"/>
      <c r="J258" s="102"/>
      <c r="K258" s="37"/>
      <c r="L258" s="37"/>
      <c r="M258" s="37"/>
      <c r="N258" s="37"/>
      <c r="O258" s="37"/>
      <c r="P258" s="37"/>
      <c r="Q258" s="37"/>
      <c r="R258" s="37"/>
      <c r="S258" s="37"/>
      <c r="T258" s="37"/>
      <c r="U258" s="37"/>
      <c r="V258" s="37"/>
      <c r="W258" s="37"/>
      <c r="X258" s="37"/>
      <c r="Y258" s="37"/>
      <c r="Z258" s="37"/>
      <c r="AA258" s="37"/>
      <c r="AB258" s="37"/>
      <c r="AC258" s="37"/>
    </row>
    <row r="259" spans="2:29" s="36" customFormat="1" ht="18" customHeight="1" x14ac:dyDescent="0.2">
      <c r="B259" s="38" t="s">
        <v>380</v>
      </c>
      <c r="C259" s="102"/>
      <c r="D259" s="37"/>
      <c r="E259" s="37"/>
      <c r="F259" s="37"/>
      <c r="G259" s="37"/>
      <c r="H259" s="37"/>
      <c r="I259" s="37"/>
      <c r="J259" s="102"/>
      <c r="K259" s="37"/>
      <c r="L259" s="37"/>
      <c r="M259" s="37"/>
      <c r="N259" s="37"/>
      <c r="O259" s="37"/>
      <c r="P259" s="37"/>
      <c r="Q259" s="37"/>
      <c r="R259" s="37"/>
      <c r="S259" s="37"/>
      <c r="T259" s="37"/>
      <c r="U259" s="37"/>
      <c r="V259" s="37"/>
      <c r="W259" s="37"/>
      <c r="X259" s="37"/>
      <c r="Y259" s="37"/>
      <c r="Z259" s="37"/>
      <c r="AA259" s="37"/>
      <c r="AB259" s="37"/>
      <c r="AC259" s="37"/>
    </row>
    <row r="260" spans="2:29" s="36" customFormat="1" ht="18" customHeight="1" x14ac:dyDescent="0.2">
      <c r="B260" s="38" t="s">
        <v>379</v>
      </c>
      <c r="C260" s="102"/>
      <c r="D260" s="37"/>
      <c r="E260" s="37"/>
      <c r="F260" s="37"/>
      <c r="G260" s="37"/>
      <c r="H260" s="37"/>
      <c r="I260" s="37"/>
      <c r="J260" s="102"/>
      <c r="K260" s="37"/>
      <c r="L260" s="37"/>
      <c r="M260" s="37"/>
      <c r="N260" s="37"/>
      <c r="O260" s="37"/>
      <c r="P260" s="37"/>
      <c r="Q260" s="37"/>
      <c r="R260" s="37"/>
      <c r="S260" s="37"/>
      <c r="T260" s="37"/>
      <c r="U260" s="37"/>
      <c r="V260" s="37"/>
      <c r="W260" s="37"/>
      <c r="X260" s="37"/>
      <c r="Y260" s="37"/>
      <c r="Z260" s="37"/>
      <c r="AA260" s="37"/>
      <c r="AB260" s="37"/>
      <c r="AC260" s="37"/>
    </row>
    <row r="261" spans="2:29" s="36" customFormat="1" ht="18" customHeight="1" x14ac:dyDescent="0.2">
      <c r="B261" s="38" t="s">
        <v>362</v>
      </c>
      <c r="C261" s="102"/>
      <c r="D261" s="37"/>
      <c r="E261" s="37"/>
      <c r="F261" s="46"/>
      <c r="G261" s="46"/>
      <c r="H261" s="37"/>
      <c r="I261" s="37"/>
      <c r="J261" s="102"/>
      <c r="K261" s="37"/>
      <c r="L261" s="46"/>
      <c r="M261" s="46"/>
      <c r="N261" s="37"/>
      <c r="O261" s="37"/>
      <c r="P261" s="37"/>
      <c r="Q261" s="37"/>
      <c r="R261" s="46"/>
      <c r="S261" s="46"/>
      <c r="T261" s="37"/>
      <c r="U261" s="37"/>
      <c r="V261" s="37"/>
      <c r="W261" s="37"/>
      <c r="X261" s="46"/>
      <c r="Y261" s="46"/>
      <c r="Z261" s="37"/>
      <c r="AA261" s="37"/>
      <c r="AB261" s="37"/>
      <c r="AC261" s="37"/>
    </row>
    <row r="262" spans="2:29" s="36" customFormat="1" ht="18" customHeight="1" x14ac:dyDescent="0.2">
      <c r="B262" s="38" t="s">
        <v>363</v>
      </c>
      <c r="C262" s="102"/>
      <c r="D262" s="37"/>
      <c r="E262" s="37"/>
      <c r="F262" s="37"/>
      <c r="G262" s="37"/>
      <c r="H262" s="37"/>
      <c r="I262" s="37"/>
      <c r="J262" s="102"/>
      <c r="K262" s="37"/>
      <c r="L262" s="37"/>
      <c r="M262" s="37"/>
      <c r="N262" s="37"/>
      <c r="O262" s="37"/>
      <c r="P262" s="37"/>
      <c r="Q262" s="37"/>
      <c r="R262" s="37"/>
      <c r="S262" s="37"/>
      <c r="T262" s="37"/>
      <c r="U262" s="37"/>
      <c r="V262" s="37"/>
      <c r="W262" s="37"/>
      <c r="X262" s="37"/>
      <c r="Y262" s="37"/>
      <c r="Z262" s="37"/>
      <c r="AA262" s="37"/>
      <c r="AB262" s="37"/>
      <c r="AC262" s="37"/>
    </row>
    <row r="263" spans="2:29" s="36" customFormat="1" ht="18" customHeight="1" x14ac:dyDescent="0.2">
      <c r="B263" s="38" t="s">
        <v>63</v>
      </c>
      <c r="C263" s="102"/>
      <c r="D263" s="37"/>
      <c r="E263" s="37"/>
      <c r="F263" s="37"/>
      <c r="G263" s="37"/>
      <c r="H263" s="37"/>
      <c r="I263" s="37"/>
      <c r="J263" s="102"/>
      <c r="K263" s="37"/>
      <c r="L263" s="37"/>
      <c r="M263" s="37"/>
      <c r="N263" s="37"/>
      <c r="O263" s="37"/>
      <c r="P263" s="46"/>
      <c r="Q263" s="37"/>
      <c r="R263" s="37"/>
      <c r="S263" s="37"/>
      <c r="T263" s="37"/>
      <c r="U263" s="37"/>
      <c r="V263" s="37"/>
      <c r="W263" s="37"/>
      <c r="X263" s="37"/>
      <c r="Y263" s="37"/>
      <c r="Z263" s="37"/>
      <c r="AA263" s="37"/>
      <c r="AB263" s="37"/>
      <c r="AC263" s="37"/>
    </row>
    <row r="264" spans="2:29" s="36" customFormat="1" ht="18" customHeight="1" x14ac:dyDescent="0.2">
      <c r="B264" s="45" t="s">
        <v>361</v>
      </c>
      <c r="C264" s="105">
        <v>24</v>
      </c>
      <c r="D264" s="43"/>
      <c r="E264" s="43"/>
      <c r="F264" s="44"/>
      <c r="G264" s="44"/>
      <c r="H264" s="43"/>
      <c r="I264" s="43"/>
      <c r="J264" s="105">
        <v>24</v>
      </c>
      <c r="K264" s="43"/>
      <c r="L264" s="44"/>
      <c r="M264" s="44"/>
      <c r="N264" s="43"/>
      <c r="O264" s="43"/>
      <c r="P264" s="43"/>
      <c r="Q264" s="43"/>
      <c r="R264" s="44"/>
      <c r="S264" s="44"/>
      <c r="T264" s="43"/>
      <c r="U264" s="43"/>
      <c r="V264" s="43"/>
      <c r="W264" s="43"/>
      <c r="X264" s="44"/>
      <c r="Y264" s="44"/>
      <c r="Z264" s="43"/>
      <c r="AA264" s="43"/>
      <c r="AB264" s="43"/>
      <c r="AC264" s="43"/>
    </row>
    <row r="265" spans="2:29" s="36" customFormat="1" ht="26.1" customHeight="1" x14ac:dyDescent="0.2">
      <c r="B265" s="42" t="s">
        <v>364</v>
      </c>
      <c r="C265" s="117"/>
      <c r="D265" s="41"/>
      <c r="E265" s="41"/>
      <c r="F265" s="41"/>
      <c r="G265" s="41"/>
      <c r="H265" s="41"/>
      <c r="I265" s="41"/>
      <c r="J265" s="117"/>
      <c r="K265" s="41"/>
      <c r="L265" s="41"/>
      <c r="M265" s="41"/>
      <c r="N265" s="41"/>
      <c r="O265" s="41"/>
      <c r="P265" s="41"/>
      <c r="Q265" s="41"/>
      <c r="R265" s="41"/>
      <c r="S265" s="41"/>
      <c r="T265" s="41"/>
      <c r="U265" s="41"/>
      <c r="V265" s="41"/>
      <c r="W265" s="41"/>
      <c r="X265" s="41"/>
      <c r="Y265" s="41"/>
      <c r="Z265" s="41"/>
      <c r="AA265" s="41"/>
      <c r="AB265" s="41"/>
      <c r="AC265" s="41"/>
    </row>
    <row r="266" spans="2:29" s="36" customFormat="1" ht="16.5" customHeight="1" x14ac:dyDescent="0.2">
      <c r="B266" s="40"/>
      <c r="C266" s="104"/>
      <c r="D266" s="39"/>
      <c r="E266" s="39"/>
      <c r="F266" s="39"/>
      <c r="G266" s="39"/>
      <c r="H266" s="39"/>
      <c r="I266" s="39"/>
      <c r="J266" s="104"/>
      <c r="K266" s="39"/>
      <c r="L266" s="39"/>
      <c r="M266" s="39"/>
      <c r="N266" s="39"/>
      <c r="O266" s="39"/>
      <c r="P266" s="39"/>
      <c r="Q266" s="39"/>
      <c r="R266" s="39"/>
      <c r="S266" s="39"/>
      <c r="T266" s="39"/>
      <c r="U266" s="39"/>
      <c r="V266" s="39"/>
      <c r="W266" s="39"/>
      <c r="X266" s="39"/>
      <c r="Y266" s="39"/>
      <c r="Z266" s="39"/>
      <c r="AA266" s="39"/>
      <c r="AB266" s="39"/>
      <c r="AC266" s="39"/>
    </row>
    <row r="267" spans="2:29" s="36" customFormat="1" ht="18" customHeight="1" x14ac:dyDescent="0.2">
      <c r="B267" s="38" t="s">
        <v>365</v>
      </c>
      <c r="C267" s="102"/>
      <c r="D267" s="37"/>
      <c r="E267" s="37"/>
      <c r="F267" s="37"/>
      <c r="G267" s="37"/>
      <c r="H267" s="37"/>
      <c r="I267" s="37"/>
      <c r="J267" s="102"/>
      <c r="K267" s="37"/>
      <c r="L267" s="37"/>
      <c r="M267" s="37"/>
      <c r="N267" s="37"/>
      <c r="O267" s="37"/>
      <c r="P267" s="37"/>
      <c r="Q267" s="37"/>
      <c r="R267" s="37"/>
      <c r="S267" s="37"/>
      <c r="T267" s="37"/>
      <c r="U267" s="37"/>
      <c r="V267" s="37"/>
      <c r="W267" s="37"/>
      <c r="X267" s="37"/>
      <c r="Y267" s="37"/>
      <c r="Z267" s="37"/>
      <c r="AA267" s="37"/>
      <c r="AB267" s="37"/>
      <c r="AC267" s="37"/>
    </row>
    <row r="268" spans="2:29" s="36" customFormat="1" ht="26.1" customHeight="1" x14ac:dyDescent="0.2">
      <c r="B268" s="42" t="s">
        <v>366</v>
      </c>
      <c r="C268" s="117"/>
      <c r="D268" s="41"/>
      <c r="E268" s="41"/>
      <c r="F268" s="41"/>
      <c r="G268" s="41"/>
      <c r="H268" s="41"/>
      <c r="I268" s="41"/>
      <c r="J268" s="117"/>
      <c r="K268" s="41"/>
      <c r="L268" s="41"/>
      <c r="M268" s="41"/>
      <c r="N268" s="41"/>
      <c r="O268" s="41"/>
      <c r="P268" s="41"/>
      <c r="Q268" s="41"/>
      <c r="R268" s="41"/>
      <c r="S268" s="41"/>
      <c r="T268" s="41"/>
      <c r="U268" s="41"/>
      <c r="V268" s="41"/>
      <c r="W268" s="41"/>
      <c r="X268" s="41"/>
      <c r="Y268" s="41"/>
      <c r="Z268" s="41"/>
      <c r="AA268" s="41"/>
      <c r="AB268" s="41"/>
      <c r="AC268" s="41"/>
    </row>
    <row r="269" spans="2:29" s="36" customFormat="1" ht="18" customHeight="1" x14ac:dyDescent="0.2">
      <c r="B269" s="40"/>
      <c r="C269" s="104"/>
      <c r="D269" s="39"/>
      <c r="E269" s="39"/>
      <c r="F269" s="39"/>
      <c r="G269" s="39"/>
      <c r="H269" s="39"/>
      <c r="I269" s="39"/>
      <c r="J269" s="104"/>
      <c r="K269" s="39"/>
      <c r="L269" s="39"/>
      <c r="M269" s="39"/>
      <c r="N269" s="39"/>
      <c r="O269" s="39"/>
      <c r="P269" s="39"/>
      <c r="Q269" s="39"/>
      <c r="R269" s="39"/>
      <c r="S269" s="39"/>
      <c r="T269" s="39"/>
      <c r="U269" s="39"/>
      <c r="V269" s="39"/>
      <c r="W269" s="39"/>
      <c r="X269" s="39"/>
      <c r="Y269" s="39"/>
      <c r="Z269" s="39"/>
      <c r="AA269" s="39"/>
      <c r="AB269" s="39"/>
      <c r="AC269" s="39"/>
    </row>
    <row r="270" spans="2:29" s="36" customFormat="1" ht="18" customHeight="1" x14ac:dyDescent="0.2">
      <c r="B270" s="38" t="s">
        <v>378</v>
      </c>
      <c r="C270" s="102"/>
      <c r="D270" s="37"/>
      <c r="E270" s="37"/>
      <c r="F270" s="37"/>
      <c r="G270" s="37"/>
      <c r="H270" s="37"/>
      <c r="I270" s="37"/>
      <c r="J270" s="102"/>
      <c r="K270" s="37"/>
      <c r="L270" s="37"/>
      <c r="M270" s="37"/>
      <c r="N270" s="37"/>
      <c r="O270" s="37"/>
      <c r="P270" s="37"/>
      <c r="Q270" s="37"/>
      <c r="R270" s="37"/>
      <c r="S270" s="37"/>
      <c r="T270" s="37"/>
      <c r="U270" s="37"/>
      <c r="V270" s="37"/>
      <c r="W270" s="37"/>
      <c r="X270" s="37"/>
      <c r="Y270" s="37"/>
      <c r="Z270" s="37"/>
      <c r="AA270" s="37"/>
      <c r="AB270" s="37"/>
      <c r="AC270" s="37"/>
    </row>
    <row r="271" spans="2:29" s="36" customFormat="1" ht="18" customHeight="1" x14ac:dyDescent="0.2">
      <c r="B271" s="38" t="s">
        <v>367</v>
      </c>
      <c r="C271" s="102"/>
      <c r="D271" s="37"/>
      <c r="E271" s="37"/>
      <c r="F271" s="37"/>
      <c r="G271" s="37"/>
      <c r="H271" s="37"/>
      <c r="I271" s="37"/>
      <c r="J271" s="102"/>
      <c r="K271" s="37"/>
      <c r="L271" s="37"/>
      <c r="M271" s="37"/>
      <c r="N271" s="37"/>
      <c r="O271" s="37"/>
      <c r="P271" s="37"/>
      <c r="Q271" s="37"/>
      <c r="R271" s="37"/>
      <c r="S271" s="37"/>
      <c r="T271" s="37"/>
      <c r="U271" s="37"/>
      <c r="V271" s="37"/>
      <c r="W271" s="37"/>
      <c r="X271" s="37"/>
      <c r="Y271" s="37"/>
      <c r="Z271" s="37"/>
      <c r="AA271" s="37"/>
      <c r="AB271" s="37"/>
      <c r="AC271" s="37"/>
    </row>
    <row r="272" spans="2:29" s="36" customFormat="1" ht="18" customHeight="1" x14ac:dyDescent="0.2">
      <c r="B272" s="38" t="s">
        <v>368</v>
      </c>
      <c r="C272" s="102"/>
      <c r="D272" s="37"/>
      <c r="E272" s="37"/>
      <c r="F272" s="37"/>
      <c r="G272" s="37"/>
      <c r="H272" s="37"/>
      <c r="I272" s="37"/>
      <c r="J272" s="102"/>
      <c r="K272" s="37"/>
      <c r="L272" s="37"/>
      <c r="M272" s="37"/>
      <c r="N272" s="37"/>
      <c r="O272" s="37"/>
      <c r="P272" s="37"/>
      <c r="Q272" s="37"/>
      <c r="R272" s="37"/>
      <c r="S272" s="37"/>
      <c r="T272" s="37"/>
      <c r="U272" s="37"/>
      <c r="V272" s="37"/>
      <c r="W272" s="37"/>
      <c r="X272" s="37"/>
      <c r="Y272" s="37"/>
      <c r="Z272" s="37"/>
      <c r="AA272" s="37"/>
      <c r="AB272" s="37"/>
      <c r="AC272" s="37"/>
    </row>
    <row r="273" spans="2:29" s="36" customFormat="1" ht="18" customHeight="1" x14ac:dyDescent="0.2">
      <c r="B273" s="38" t="s">
        <v>369</v>
      </c>
      <c r="C273" s="102"/>
      <c r="D273" s="37"/>
      <c r="E273" s="37"/>
      <c r="F273" s="37"/>
      <c r="G273" s="37"/>
      <c r="H273" s="37"/>
      <c r="I273" s="37"/>
      <c r="J273" s="102"/>
      <c r="K273" s="37"/>
      <c r="L273" s="37"/>
      <c r="M273" s="37"/>
      <c r="N273" s="37"/>
      <c r="O273" s="37"/>
      <c r="P273" s="37"/>
      <c r="Q273" s="37"/>
      <c r="R273" s="37"/>
      <c r="S273" s="37"/>
      <c r="T273" s="37"/>
      <c r="U273" s="37"/>
      <c r="V273" s="37"/>
      <c r="W273" s="37"/>
      <c r="X273" s="37"/>
      <c r="Y273" s="37"/>
      <c r="Z273" s="37"/>
      <c r="AA273" s="37"/>
      <c r="AB273" s="37"/>
      <c r="AC273" s="37"/>
    </row>
    <row r="274" spans="2:29" s="36" customFormat="1" ht="18" customHeight="1" x14ac:dyDescent="0.2">
      <c r="B274" s="38" t="s">
        <v>370</v>
      </c>
      <c r="C274" s="102"/>
      <c r="D274" s="37"/>
      <c r="E274" s="37"/>
      <c r="F274" s="37"/>
      <c r="G274" s="37"/>
      <c r="H274" s="37"/>
      <c r="I274" s="37"/>
      <c r="J274" s="102"/>
      <c r="K274" s="37"/>
      <c r="L274" s="37"/>
      <c r="M274" s="37"/>
      <c r="N274" s="37"/>
      <c r="O274" s="37"/>
      <c r="P274" s="37"/>
      <c r="Q274" s="37"/>
      <c r="R274" s="37"/>
      <c r="S274" s="37"/>
      <c r="T274" s="37"/>
      <c r="U274" s="37"/>
      <c r="V274" s="37"/>
      <c r="W274" s="37"/>
      <c r="X274" s="37"/>
      <c r="Y274" s="37"/>
      <c r="Z274" s="37"/>
      <c r="AA274" s="37"/>
      <c r="AB274" s="37"/>
      <c r="AC274" s="37"/>
    </row>
    <row r="275" spans="2:29" s="36" customFormat="1" ht="18" customHeight="1" x14ac:dyDescent="0.2">
      <c r="B275" s="38" t="s">
        <v>371</v>
      </c>
      <c r="C275" s="102"/>
      <c r="D275" s="37"/>
      <c r="E275" s="37"/>
      <c r="F275" s="37"/>
      <c r="G275" s="37"/>
      <c r="H275" s="37"/>
      <c r="I275" s="37"/>
      <c r="J275" s="102"/>
      <c r="K275" s="37"/>
      <c r="L275" s="37"/>
      <c r="M275" s="37"/>
      <c r="N275" s="37"/>
      <c r="O275" s="37"/>
      <c r="P275" s="37"/>
      <c r="Q275" s="37"/>
      <c r="R275" s="37"/>
      <c r="S275" s="37"/>
      <c r="T275" s="37"/>
      <c r="U275" s="37"/>
      <c r="V275" s="37"/>
      <c r="W275" s="37"/>
      <c r="X275" s="37"/>
      <c r="Y275" s="37"/>
      <c r="Z275" s="37"/>
      <c r="AA275" s="37"/>
      <c r="AB275" s="37"/>
      <c r="AC275" s="37"/>
    </row>
    <row r="276" spans="2:29" s="36" customFormat="1" ht="18" customHeight="1" x14ac:dyDescent="0.2">
      <c r="B276" s="38" t="s">
        <v>372</v>
      </c>
      <c r="C276" s="102"/>
      <c r="D276" s="37"/>
      <c r="E276" s="37"/>
      <c r="F276" s="37"/>
      <c r="G276" s="37"/>
      <c r="H276" s="37"/>
      <c r="I276" s="37"/>
      <c r="J276" s="102"/>
      <c r="K276" s="37"/>
      <c r="L276" s="37"/>
      <c r="M276" s="37"/>
      <c r="N276" s="37"/>
      <c r="O276" s="37"/>
      <c r="P276" s="37"/>
      <c r="Q276" s="37"/>
      <c r="R276" s="37"/>
      <c r="S276" s="37"/>
      <c r="T276" s="37"/>
      <c r="U276" s="37"/>
      <c r="V276" s="37"/>
      <c r="W276" s="37"/>
      <c r="X276" s="37"/>
      <c r="Y276" s="37"/>
      <c r="Z276" s="37"/>
      <c r="AA276" s="37"/>
      <c r="AB276" s="37"/>
      <c r="AC276" s="37"/>
    </row>
    <row r="277" spans="2:29" s="36" customFormat="1" ht="18" customHeight="1" x14ac:dyDescent="0.2">
      <c r="B277" s="38" t="s">
        <v>373</v>
      </c>
      <c r="C277" s="102"/>
      <c r="D277" s="37"/>
      <c r="E277" s="37"/>
      <c r="F277" s="37"/>
      <c r="G277" s="37"/>
      <c r="H277" s="37"/>
      <c r="I277" s="37"/>
      <c r="J277" s="102"/>
      <c r="K277" s="37"/>
      <c r="L277" s="37"/>
      <c r="M277" s="37"/>
      <c r="N277" s="37"/>
      <c r="O277" s="37"/>
      <c r="P277" s="37"/>
      <c r="Q277" s="37"/>
      <c r="R277" s="37"/>
      <c r="S277" s="37"/>
      <c r="T277" s="37"/>
      <c r="U277" s="37"/>
      <c r="V277" s="37"/>
      <c r="W277" s="37"/>
      <c r="X277" s="37"/>
      <c r="Y277" s="37"/>
      <c r="Z277" s="37"/>
      <c r="AA277" s="37"/>
      <c r="AB277" s="37"/>
      <c r="AC277" s="37"/>
    </row>
    <row r="278" spans="2:29" s="36" customFormat="1" ht="18" customHeight="1" x14ac:dyDescent="0.2">
      <c r="B278" s="38" t="s">
        <v>374</v>
      </c>
      <c r="C278" s="102"/>
      <c r="D278" s="37"/>
      <c r="E278" s="37"/>
      <c r="F278" s="37"/>
      <c r="G278" s="37"/>
      <c r="H278" s="37"/>
      <c r="I278" s="37"/>
      <c r="J278" s="102"/>
      <c r="K278" s="37"/>
      <c r="L278" s="37"/>
      <c r="M278" s="37"/>
      <c r="N278" s="37"/>
      <c r="O278" s="37"/>
      <c r="P278" s="37"/>
      <c r="Q278" s="37"/>
      <c r="R278" s="37"/>
      <c r="S278" s="37"/>
      <c r="T278" s="37"/>
      <c r="U278" s="37"/>
      <c r="V278" s="37"/>
      <c r="W278" s="37"/>
      <c r="X278" s="37"/>
      <c r="Y278" s="37"/>
      <c r="Z278" s="37"/>
      <c r="AA278" s="37"/>
      <c r="AB278" s="37"/>
      <c r="AC278" s="37"/>
    </row>
    <row r="279" spans="2:29" s="36" customFormat="1" ht="18" customHeight="1" x14ac:dyDescent="0.2">
      <c r="B279" s="38" t="s">
        <v>375</v>
      </c>
      <c r="C279" s="102"/>
      <c r="D279" s="37"/>
      <c r="E279" s="37"/>
      <c r="F279" s="37"/>
      <c r="G279" s="37"/>
      <c r="H279" s="37"/>
      <c r="I279" s="37"/>
      <c r="J279" s="102"/>
      <c r="K279" s="37"/>
      <c r="L279" s="37"/>
      <c r="M279" s="37"/>
      <c r="N279" s="37"/>
      <c r="O279" s="37"/>
      <c r="P279" s="37"/>
      <c r="Q279" s="37"/>
      <c r="R279" s="37"/>
      <c r="S279" s="37"/>
      <c r="T279" s="37"/>
      <c r="U279" s="37"/>
      <c r="V279" s="37"/>
      <c r="W279" s="37"/>
      <c r="X279" s="37"/>
      <c r="Y279" s="37"/>
      <c r="Z279" s="37"/>
      <c r="AA279" s="37"/>
      <c r="AB279" s="37"/>
      <c r="AC279" s="37"/>
    </row>
    <row r="280" spans="2:29" s="36" customFormat="1" ht="18" customHeight="1" x14ac:dyDescent="0.2">
      <c r="B280" s="38" t="s">
        <v>376</v>
      </c>
      <c r="C280" s="102"/>
      <c r="D280" s="37"/>
      <c r="E280" s="37"/>
      <c r="F280" s="37"/>
      <c r="G280" s="37"/>
      <c r="H280" s="37"/>
      <c r="I280" s="37"/>
      <c r="J280" s="102"/>
      <c r="K280" s="37"/>
      <c r="L280" s="37"/>
      <c r="M280" s="37"/>
      <c r="N280" s="37"/>
      <c r="O280" s="37"/>
      <c r="P280" s="37"/>
      <c r="Q280" s="37"/>
      <c r="R280" s="37"/>
      <c r="S280" s="37"/>
      <c r="T280" s="37"/>
      <c r="U280" s="37"/>
      <c r="V280" s="37"/>
      <c r="W280" s="37"/>
      <c r="X280" s="37"/>
      <c r="Y280" s="37"/>
      <c r="Z280" s="37"/>
      <c r="AA280" s="37"/>
      <c r="AB280" s="37"/>
      <c r="AC280" s="37"/>
    </row>
    <row r="281" spans="2:29" s="36" customFormat="1" ht="18" customHeight="1" x14ac:dyDescent="0.2">
      <c r="B281" s="38" t="s">
        <v>377</v>
      </c>
      <c r="C281" s="102"/>
      <c r="D281" s="37"/>
      <c r="E281" s="37"/>
      <c r="F281" s="37"/>
      <c r="G281" s="37"/>
      <c r="H281" s="37"/>
      <c r="I281" s="37"/>
      <c r="J281" s="102"/>
      <c r="K281" s="37"/>
      <c r="L281" s="37"/>
      <c r="M281" s="37"/>
      <c r="N281" s="37"/>
      <c r="O281" s="37"/>
      <c r="P281" s="37"/>
      <c r="Q281" s="37"/>
      <c r="R281" s="37"/>
      <c r="S281" s="37"/>
      <c r="T281" s="37"/>
      <c r="U281" s="37"/>
      <c r="V281" s="37"/>
      <c r="W281" s="37"/>
      <c r="X281" s="37"/>
      <c r="Y281" s="37"/>
      <c r="Z281" s="37"/>
      <c r="AA281" s="37"/>
      <c r="AB281" s="37"/>
      <c r="AC281" s="37"/>
    </row>
  </sheetData>
  <printOptions horizontalCentered="1" gridLines="1"/>
  <pageMargins left="0.23622047244094491" right="0.15748031496062992" top="0.19685039370078741" bottom="0.15748031496062992" header="0.19685039370078741" footer="0.15748031496062992"/>
  <pageSetup paperSize="9" orientation="landscape" cellComments="asDisplayed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Comensales</vt:lpstr>
      <vt:lpstr>Marzo 2019</vt:lpstr>
      <vt:lpstr>Abril 2019</vt:lpstr>
      <vt:lpstr>Menu colegio Invierno</vt:lpstr>
      <vt:lpstr>Menú base verano porciones</vt:lpstr>
      <vt:lpstr>Menú base invierno porciones</vt:lpstr>
      <vt:lpstr>Lista de precios</vt:lpstr>
      <vt:lpstr>'Abril 2019'!Área_de_impresión</vt:lpstr>
      <vt:lpstr>Comensales!Área_de_impresión</vt:lpstr>
      <vt:lpstr>'Lista de precios'!Área_de_impresión</vt:lpstr>
      <vt:lpstr>'Marzo 2019'!Área_de_impresión</vt:lpstr>
      <vt:lpstr>Comensales!Títulos_a_imprimir</vt:lpstr>
      <vt:lpstr>'Lista de precios'!Títulos_a_imprimir</vt:lpstr>
    </vt:vector>
  </TitlesOfParts>
  <Company>AySA S.A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Instalador</dc:creator>
  <cp:lastModifiedBy>Gabriela</cp:lastModifiedBy>
  <cp:lastPrinted>2025-02-07T18:00:16Z</cp:lastPrinted>
  <dcterms:created xsi:type="dcterms:W3CDTF">2019-02-12T13:20:09Z</dcterms:created>
  <dcterms:modified xsi:type="dcterms:W3CDTF">2026-04-21T18:11:07Z</dcterms:modified>
</cp:coreProperties>
</file>